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601" firstSheet="8" activeTab="9"/>
  </bookViews>
  <sheets>
    <sheet name="mód. 12.31" sheetId="1" r:id="rId1"/>
    <sheet name="Mód.12..." sheetId="2" r:id="rId2"/>
    <sheet name="Pm.09.05. " sheetId="3" r:id="rId3"/>
    <sheet name="Mód.08...." sheetId="4" r:id="rId4"/>
    <sheet name="Mód.07...." sheetId="5" r:id="rId5"/>
    <sheet name="Pm. 06.10." sheetId="6" r:id="rId6"/>
    <sheet name="PM. 05.05." sheetId="7" r:id="rId7"/>
    <sheet name="PM. 04.01." sheetId="8" r:id="rId8"/>
    <sheet name="Munka1" sheetId="9" r:id="rId9"/>
    <sheet name="Összesen" sheetId="10" r:id="rId10"/>
    <sheet name="Felh" sheetId="11" r:id="rId11"/>
    <sheet name="Adósságot kel.köt." sheetId="12" r:id="rId12"/>
    <sheet name="EU" sheetId="13" r:id="rId13"/>
    <sheet name="kvalap" sheetId="14" r:id="rId14"/>
    <sheet name="Egyensúly 2012-2014. " sheetId="15" r:id="rId15"/>
    <sheet name="utem" sheetId="16" r:id="rId16"/>
    <sheet name="tobbeves" sheetId="17" r:id="rId17"/>
    <sheet name="közvetett támog" sheetId="18" r:id="rId18"/>
    <sheet name="Adósságot kel.köt. (2)" sheetId="19" r:id="rId19"/>
    <sheet name="Bevételek" sheetId="20" r:id="rId20"/>
    <sheet name="Kiadás" sheetId="21" r:id="rId21"/>
    <sheet name="COFOG" sheetId="22" r:id="rId22"/>
    <sheet name="Határozat" sheetId="23" r:id="rId23"/>
    <sheet name="Határozat (2)" sheetId="24" state="hidden" r:id="rId24"/>
  </sheets>
  <definedNames>
    <definedName name="_xlnm.Print_Titles" localSheetId="18">'Adósságot kel.köt. (2)'!$1:$9</definedName>
    <definedName name="_xlnm.Print_Titles" localSheetId="19">'Bevételek'!$1:$4</definedName>
    <definedName name="_xlnm.Print_Titles" localSheetId="21">'COFOG'!$1:$5</definedName>
    <definedName name="_xlnm.Print_Titles" localSheetId="14">'Egyensúly 2012-2014. '!$1:$2</definedName>
    <definedName name="_xlnm.Print_Titles" localSheetId="10">'Felh'!$1:$6</definedName>
    <definedName name="_xlnm.Print_Titles" localSheetId="20">'Kiadás'!$1:$4</definedName>
    <definedName name="_xlnm.Print_Titles" localSheetId="17">'közvetett támog'!$1:$3</definedName>
    <definedName name="_xlnm.Print_Titles" localSheetId="0">'mód. 12.31'!$1:$2</definedName>
    <definedName name="_xlnm.Print_Titles" localSheetId="1">'Mód.12...'!$1:$2</definedName>
    <definedName name="_xlnm.Print_Titles" localSheetId="9">'Összesen'!$1:$4</definedName>
  </definedNames>
  <calcPr fullCalcOnLoad="1"/>
</workbook>
</file>

<file path=xl/comments11.xml><?xml version="1.0" encoding="utf-8"?>
<comments xmlns="http://schemas.openxmlformats.org/spreadsheetml/2006/main">
  <authors>
    <author>Livi</author>
  </authors>
  <commentLis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0.xml><?xml version="1.0" encoding="utf-8"?>
<comments xmlns="http://schemas.openxmlformats.org/spreadsheetml/2006/main">
  <authors>
    <author>Livi</author>
  </authors>
  <commentList>
    <comment ref="A2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<sst xmlns="http://schemas.openxmlformats.org/spreadsheetml/2006/main" count="1664" uniqueCount="859">
  <si>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</si>
  <si>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</si>
  <si>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</si>
  <si>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</si>
  <si>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</si>
  <si>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</si>
  <si>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</si>
  <si>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</si>
  <si>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</si>
  <si>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</si>
  <si>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</si>
  <si>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</si>
  <si>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</si>
  <si>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</si>
  <si>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</si>
  <si>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</si>
  <si>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</si>
  <si>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</si>
  <si>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</si>
  <si>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</si>
  <si>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</si>
  <si>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</si>
  <si>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</si>
  <si>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</si>
  <si>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</si>
  <si>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</si>
  <si>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</si>
  <si>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</si>
  <si>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</si>
  <si>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</si>
  <si>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</si>
  <si>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</si>
  <si>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</si>
  <si>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</si>
  <si>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</si>
  <si>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</si>
  <si>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</si>
  <si>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</si>
  <si>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</si>
  <si>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</si>
  <si>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</si>
  <si>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</si>
  <si>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</si>
  <si>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</si>
  <si>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</si>
  <si>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</si>
  <si>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</si>
  <si>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</si>
  <si>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</si>
  <si>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</si>
  <si>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</si>
  <si>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</si>
  <si>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</si>
  <si>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</si>
  <si>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</si>
  <si>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</si>
  <si>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</si>
  <si>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</si>
  <si>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</si>
  <si>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</si>
  <si>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</si>
  <si>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</si>
  <si>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</si>
  <si>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</si>
  <si>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</si>
  <si>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</si>
  <si>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</si>
  <si>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</si>
  <si>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</si>
  <si>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</si>
  <si>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</si>
  <si>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</si>
  <si>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</si>
  <si>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</si>
  <si>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</si>
  <si>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</si>
  <si>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</si>
  <si>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</si>
  <si>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</si>
  <si>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</si>
  <si>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</si>
  <si>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</si>
  <si>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</si>
  <si>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</si>
  <si>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</si>
  <si>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</si>
  <si>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</si>
  <si>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</si>
  <si>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</si>
  <si>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</si>
  <si>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</si>
  <si>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</si>
  <si>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</si>
  <si>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</si>
  <si>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</si>
  <si>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</si>
  <si>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</si>
  <si>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</si>
  <si>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</si>
  <si>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</si>
  <si>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</si>
  <si>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</si>
  <si>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</si>
  <si>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</si>
  <si>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</si>
  <si>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</si>
  <si>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</si>
  <si>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</si>
  <si>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</si>
  <si>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</si>
  <si>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</si>
  <si>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</si>
  <si>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</si>
  <si>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</si>
  <si>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</si>
  <si>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</si>
  <si>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</si>
  <si>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</si>
  <si>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</si>
  <si>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</si>
  <si>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</si>
  <si>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</si>
  <si>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</si>
  <si>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</si>
  <si>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</si>
  <si>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</si>
  <si>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</si>
  <si>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</si>
  <si>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</si>
  <si>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</si>
  <si>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</si>
  <si>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</si>
  <si>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</si>
  <si>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</si>
  <si>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</si>
  <si>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</si>
  <si>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</si>
  <si>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</si>
  <si>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</si>
  <si>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</si>
  <si>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</si>
  <si>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</si>
  <si>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</si>
  <si>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</si>
  <si>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</si>
  <si>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</si>
  <si>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</si>
  <si>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</si>
  <si>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</si>
  <si>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</si>
  <si>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</si>
  <si>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</si>
  <si>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</si>
  <si>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</si>
  <si>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</si>
  <si>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</si>
  <si>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</si>
  <si>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</si>
  <si>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</si>
  <si>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</si>
  <si>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</si>
  <si>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</si>
  <si>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</si>
  <si>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</si>
  <si>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</si>
  <si>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</si>
  <si>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</si>
  <si>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</si>
  <si>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</si>
  <si>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</si>
  <si>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</si>
  <si>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</si>
  <si>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</si>
  <si>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</si>
  <si>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</si>
  <si>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</si>
  <si>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</si>
  <si>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</si>
  <si>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</si>
  <si>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</si>
  <si>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</si>
  <si>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</si>
  <si>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</si>
  <si>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</si>
  <si>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</si>
  <si>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</si>
  <si>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</si>
  <si>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</si>
  <si>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</si>
  <si>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</si>
  <si>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</si>
  <si>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</si>
  <si>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</si>
  <si>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</si>
  <si>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</si>
  <si>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</si>
  <si>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</si>
  <si>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</si>
  <si>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</si>
  <si>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</si>
  <si>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</si>
  <si>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</si>
  <si>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</si>
  <si>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</si>
  <si>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</si>
  <si>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</si>
  <si>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</si>
  <si>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</si>
  <si>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</si>
  <si>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</si>
  <si>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</si>
  <si>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</si>
  <si>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</si>
  <si>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</si>
  <si>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</si>
  <si>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</si>
  <si>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</si>
  <si>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</si>
  <si>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</si>
  <si>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</si>
  <si>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</si>
  <si>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</si>
  <si>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</si>
  <si>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</si>
  <si>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</si>
  <si>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</si>
  <si>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</si>
  <si>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</si>
  <si>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</si>
  <si>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</si>
  <si>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</si>
  <si>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</si>
  <si>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</si>
  <si>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</si>
  <si>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</si>
  <si>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</si>
  <si>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</si>
  <si>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</si>
  <si>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</si>
  <si>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</si>
  <si>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</si>
  <si>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</si>
  <si>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</si>
  <si>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</si>
  <si>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</si>
  <si>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</si>
  <si>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</si>
  <si>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</si>
  <si>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</si>
  <si>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</si>
  <si>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</si>
  <si>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</si>
  <si>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</si>
  <si>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</si>
  <si>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</si>
  <si>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</si>
  <si>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</si>
  <si>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</si>
  <si>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</si>
  <si>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</si>
  <si>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</si>
  <si>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</si>
  <si>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</si>
  <si>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</si>
  <si>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</si>
  <si>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</si>
  <si>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</si>
  <si>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</si>
  <si>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</si>
  <si>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</si>
  <si>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</si>
  <si>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</si>
  <si>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</si>
  <si>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</si>
  <si>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</si>
  <si>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</si>
  <si>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</si>
  <si>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</si>
  <si>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</si>
  <si>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</si>
  <si>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</si>
  <si>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</si>
  <si>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</si>
  <si>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</si>
  <si>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</si>
  <si>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</si>
  <si>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</si>
  <si>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</si>
  <si>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</si>
  <si>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</si>
  <si>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</si>
  <si>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</si>
  <si>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</si>
  <si>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</si>
  <si>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</si>
  <si>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</si>
  <si>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</si>
  <si>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</si>
  <si>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</si>
  <si>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</si>
  <si>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</si>
  <si>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</si>
  <si>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</si>
  <si>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</si>
  <si>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</si>
  <si>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</si>
  <si>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</si>
  <si>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</si>
  <si>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</si>
  <si>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</si>
  <si>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</si>
  <si>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</si>
  <si>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</si>
  <si>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</si>
  <si>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</si>
  <si>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</si>
  <si>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</si>
  <si>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</si>
  <si>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</si>
  <si>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</si>
  <si>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</si>
  <si>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</si>
  <si>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</si>
  <si>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</si>
  <si>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</si>
  <si>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</si>
  <si>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</si>
  <si>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</si>
  <si>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</si>
  <si>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</si>
  <si>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</si>
  <si>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</si>
  <si>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</si>
  <si>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</si>
  <si>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</si>
  <si>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</si>
  <si>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</si>
  <si>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</si>
  <si>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</si>
  <si>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</si>
  <si>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</si>
  <si>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</si>
  <si>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</si>
  <si>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</si>
  <si>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</si>
  <si>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</si>
  <si>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</si>
  <si>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</si>
  <si>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</si>
  <si>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</si>
  <si>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</si>
  <si>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</si>
  <si>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</si>
  <si>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</si>
  <si>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</si>
  <si>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</si>
  <si>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</si>
  <si>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</si>
  <si>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</si>
  <si>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</si>
  <si>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</si>
  <si>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</si>
  <si>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</si>
  <si>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</si>
  <si>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</si>
  <si>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</si>
  <si>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</si>
  <si>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</si>
  <si>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</si>
  <si>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</si>
  <si>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</si>
  <si>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</si>
  <si>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</si>
  <si>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</si>
  <si>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</si>
  <si>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</si>
  <si>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</si>
  <si>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</si>
  <si>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</si>
  <si>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</si>
  <si>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</si>
  <si>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</si>
  <si>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</si>
  <si>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</si>
  <si>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</si>
  <si>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</si>
  <si>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</si>
  <si>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</si>
  <si>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</si>
  <si>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</si>
  <si>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</si>
  <si>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</si>
  <si>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</si>
  <si>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</si>
  <si>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</si>
  <si>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</si>
  <si>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</si>
  <si>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</si>
  <si>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</si>
  <si>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</si>
  <si>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</si>
  <si>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</si>
  <si>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</si>
  <si>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</si>
  <si>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</si>
  <si>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</si>
  <si>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</si>
  <si>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</si>
  <si>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</si>
  <si>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</si>
  <si>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</si>
  <si>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</si>
  <si>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</si>
  <si>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</si>
  <si>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</si>
  <si>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</si>
  <si>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</si>
  <si>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</si>
  <si>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</si>
  <si>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</si>
  <si>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</si>
  <si>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</si>
  <si>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</si>
  <si>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</si>
  <si>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</si>
  <si>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</si>
  <si>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</si>
  <si>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</si>
  <si>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</si>
  <si>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</si>
  <si>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</si>
  <si>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</si>
  <si>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</si>
  <si>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</si>
  <si>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</si>
  <si>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</si>
  <si>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</si>
  <si>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</si>
  <si>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</si>
  <si>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</si>
  <si>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</si>
  <si>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</si>
  <si>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</si>
  <si>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</si>
  <si>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</si>
  <si>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</si>
  <si>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</si>
  <si>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</si>
  <si>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</si>
  <si>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</si>
  <si>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</si>
  <si>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</si>
  <si>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</si>
  <si>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</si>
  <si>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</si>
  <si>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</si>
  <si>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</si>
  <si>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</si>
  <si>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</si>
  <si>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</si>
  <si>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</si>
  <si>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</si>
  <si>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</si>
  <si>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</si>
  <si>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</si>
  <si>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</si>
  <si>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</si>
  <si>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</si>
  <si>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</si>
  <si>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</si>
  <si>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</si>
  <si>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</si>
  <si>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</si>
  <si>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</si>
  <si>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</si>
  <si>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</si>
  <si>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</si>
  <si>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</si>
  <si>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</si>
  <si>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</si>
  <si>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</si>
  <si>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</si>
  <si>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</si>
  <si>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</si>
  <si>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</si>
  <si>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</si>
  <si>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</si>
  <si>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</si>
  <si>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</si>
  <si>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</si>
  <si>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</si>
  <si>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</si>
  <si>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</si>
  <si>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</si>
  <si>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</si>
  <si>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</si>
  <si>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</si>
  <si>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</si>
  <si>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</si>
  <si>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</si>
  <si>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</si>
  <si>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</si>
  <si>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</si>
  <si>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</si>
  <si>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</si>
  <si>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2016. december 31.</t>
    </r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</si>
  <si>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</si>
  <si>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</si>
  <si>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</si>
  <si>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2016. évi határozat</t>
  </si>
  <si>
    <t>2016. évi rendelet</t>
  </si>
  <si>
    <t xml:space="preserve">2014. Tény </t>
  </si>
  <si>
    <t>2015. várható tény</t>
  </si>
  <si>
    <t>2016. terv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</si>
  <si>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</si>
  <si>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</si>
  <si>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</si>
  <si>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</si>
  <si>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</si>
  <si>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</si>
  <si>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</si>
  <si>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</si>
  <si>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r>
      <t>2016.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</si>
  <si>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2015-ben befolyt, 2016-ban átutalt talajterhelési díj</t>
  </si>
  <si>
    <t xml:space="preserve"> - Szennyvízhálózat felújítása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</si>
  <si>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</si>
  <si>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</si>
  <si>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</si>
  <si>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</si>
  <si>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</si>
  <si>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</si>
  <si>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RESZNEK KÖZSÉG ÖNKORMÁNYZATA 2016. ÉVI KÖLTSÉGVETÉSÉNEK</t>
  </si>
  <si>
    <t xml:space="preserve"> - Járda felújítása</t>
  </si>
  <si>
    <t xml:space="preserve"> - Ravatalozó felújítása</t>
  </si>
  <si>
    <t xml:space="preserve"> -Vizesblokk felújítás Művelődési Ház</t>
  </si>
  <si>
    <t xml:space="preserve"> - </t>
  </si>
  <si>
    <t xml:space="preserve"> - Start munka mintaprogram traktor</t>
  </si>
  <si>
    <t xml:space="preserve"> - Start munka mintaprogram függ.permetező</t>
  </si>
  <si>
    <t xml:space="preserve"> - Falugondnoki autó beszerzése</t>
  </si>
  <si>
    <t>011130 Önkormányzatok és önkormányzati hivatalok jogalkotó és általános igazgatási tevékenysége Képviselői t. díj</t>
  </si>
  <si>
    <t>041232 Start munka mintaprogram2015. évről áthúzódó</t>
  </si>
  <si>
    <t>041232 Start munka mintaprogram 2016-ban induló</t>
  </si>
  <si>
    <t>041237 Közfoglalkoztatás mintaprogram (Mg. földutak rendbetétele)</t>
  </si>
  <si>
    <t>045160 Közutak, hidak, alagutak üzemelt., fennt. (járda)</t>
  </si>
  <si>
    <t>066020 Város és községgazdálkodás</t>
  </si>
  <si>
    <t>081045 Szabadidósport tevékenység és támogatása</t>
  </si>
  <si>
    <t xml:space="preserve"> - személyhez nem köthető reprezentáció</t>
  </si>
  <si>
    <t>041237 Közfoglalkoztatási mintaprogram Start munka 2016-ban induló</t>
  </si>
  <si>
    <t>041237 Közfoglalkoztatási mintaprogram Start munka 2015-ről áthúzódó</t>
  </si>
  <si>
    <t>041237 Közfoglalkoztatási mintaprogram Start munka földbérlet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</si>
  <si>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</si>
  <si>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</si>
  <si>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</si>
  <si>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   - Munkaerőpiaci Alap Start munka mintaprogram 2016-ban induló</t>
  </si>
  <si>
    <t xml:space="preserve">   - Munkaerőpiaci Alap Start munka mintaprogram 2015-ről áthúzódó</t>
  </si>
  <si>
    <t>- fejezeti kezelésű előirányzatoktól EU-s programok és azon hazai társfinanszírozása</t>
  </si>
  <si>
    <t xml:space="preserve"> - falugondnoki autó beszerzésének támogatása</t>
  </si>
  <si>
    <t>- Lakbér, garázsbér</t>
  </si>
  <si>
    <t>- Egyéb helyiség bérbeadása</t>
  </si>
  <si>
    <t>- Egyéb helyiség bérbeadása hátralék</t>
  </si>
  <si>
    <t>- Földbérlet</t>
  </si>
  <si>
    <t xml:space="preserve">   - START programban előállított termékek értékesítése</t>
  </si>
  <si>
    <t xml:space="preserve"> - lakosságtól visszatérítendő lakásfelújítási kölcsön</t>
  </si>
  <si>
    <r>
      <t>RESZNEK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</si>
  <si>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RESZNEK KÖZSÉG ÖNKORMÁNYZATA </t>
  </si>
  <si>
    <r>
      <t>Resznek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2016.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</si>
  <si>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Kercsmár István polgármester</t>
    </r>
  </si>
  <si>
    <t>(: Kercsmár István :)</t>
  </si>
  <si>
    <t>RESZNEK KÖZSÉG ÖNKORMÁNYZATA ÁLTAL VAGY HOZZÁJÁRULÁSÁVAL</t>
  </si>
  <si>
    <t>RESZNEK KÖZSÉG ÖNKORMÁNYZATA 2014-2016. ÉVI MŰKÖDÉSI ÉS FELHALMOZÁSI</t>
  </si>
  <si>
    <r>
      <t xml:space="preserve">RESZNEK KÖZSÉG ÖNKORMÁNYZATA 2016.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</si>
  <si>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RESZNEK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</si>
  <si>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t xml:space="preserve">Resznek Község Önkormányzata 2016. évi közvetett támogatásai </t>
    </r>
    <r>
      <rPr>
        <i/>
        <sz val="12"/>
        <rFont val="Times New Roman"/>
        <family val="1"/>
      </rPr>
      <t>(adatok Ft-ban)</t>
    </r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</si>
  <si>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</si>
  <si>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</si>
  <si>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</si>
  <si>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>Resznek Község Önkormányzata Képviselő-testületének  11/2016.(II.23.) határozata az önkormányzat saját bevételeinek és adósságot keletkeztető ügyleteiből eredő fizetési kötelezettségeinek a költségvetési évet követő három évre várható összegének megállapításáról</t>
  </si>
  <si>
    <t xml:space="preserve"> - Neon lámpa</t>
  </si>
  <si>
    <t xml:space="preserve"> - Mosógép </t>
  </si>
  <si>
    <t xml:space="preserve"> - Kávéfőző</t>
  </si>
  <si>
    <t>Likvid hitel</t>
  </si>
  <si>
    <t xml:space="preserve"> - ár és belvízvédelem dologi kiadás</t>
  </si>
  <si>
    <t xml:space="preserve"> - Hegesztő (Start bevételből)</t>
  </si>
  <si>
    <t>- Szolgáltató háznál tárolóhely létesítése (START bevételből)</t>
  </si>
  <si>
    <t xml:space="preserve"> - Létra  (START bevételből)</t>
  </si>
  <si>
    <t xml:space="preserve"> - Betonkeverő (START bevételből)</t>
  </si>
  <si>
    <t xml:space="preserve"> - Ütvefúró, csavarbehajtó, flexek (START bevételből)</t>
  </si>
  <si>
    <t xml:space="preserve"> - Szolgáltatóház (volt óvoda) felújítása (START bevételből)</t>
  </si>
  <si>
    <t xml:space="preserve"> - Kompresszor (Start bevételből)</t>
  </si>
  <si>
    <t xml:space="preserve"> - Falutábla virágládával</t>
  </si>
  <si>
    <t xml:space="preserve"> - Festékkeverő gép</t>
  </si>
  <si>
    <t>Tartalékból telefonra 70 e  2016.05.24.</t>
  </si>
  <si>
    <t xml:space="preserve">átadott pénzekre </t>
  </si>
  <si>
    <t>többletbevétel iparűzési adó (megnézni.)</t>
  </si>
  <si>
    <t>hosszútávú közfoglalkoztatás</t>
  </si>
  <si>
    <t>04.15-02.15.</t>
  </si>
  <si>
    <t>1 fő</t>
  </si>
  <si>
    <t>13,5 % Tb</t>
  </si>
  <si>
    <t xml:space="preserve">támog. </t>
  </si>
  <si>
    <t>79155 Ft/hó</t>
  </si>
  <si>
    <t>Polgármesteri hatáskörben történt módosítás</t>
  </si>
  <si>
    <t>2016.április 1</t>
  </si>
  <si>
    <t xml:space="preserve">adatok Ft-ban </t>
  </si>
  <si>
    <t>Bevétel:</t>
  </si>
  <si>
    <t xml:space="preserve">Működési célú átvett pénzeszköz vállalkozástól </t>
  </si>
  <si>
    <t xml:space="preserve">Vízmű Zrt. Haszn. Díj visszaut. </t>
  </si>
  <si>
    <t>Kiadás:</t>
  </si>
  <si>
    <t xml:space="preserve"> A helyi önkormányzatok  előző évi elszámolásából származó kiad.</t>
  </si>
  <si>
    <t>Belső átcsoportosítás:</t>
  </si>
  <si>
    <t>Terhelendő</t>
  </si>
  <si>
    <t>Jóváirandó</t>
  </si>
  <si>
    <t>Önkormányzati vagyonnal gazd.</t>
  </si>
  <si>
    <t>Beruházás:</t>
  </si>
  <si>
    <t>Dologi kiadás</t>
  </si>
  <si>
    <t>Egyéb t. e. útjelz.tábla</t>
  </si>
  <si>
    <t>Dologi kiadás ÁFA</t>
  </si>
  <si>
    <t>Egyéb t. e. útjelz.tábla ÁFA</t>
  </si>
  <si>
    <t xml:space="preserve">Működési célú pénzeszk. Átad. </t>
  </si>
  <si>
    <t xml:space="preserve"> A helyi önk. előző évi elsz.szárm. kiad.</t>
  </si>
  <si>
    <t>Kp. Költségvetési sz.(BURSA)</t>
  </si>
  <si>
    <t>Felhalm. Célú pénze. Átad.</t>
  </si>
  <si>
    <t>Tartalék</t>
  </si>
  <si>
    <t xml:space="preserve"> - OMSZ alapítvány</t>
  </si>
  <si>
    <t>Rédics, 2016. március 30.</t>
  </si>
  <si>
    <t>Éves keretösszegből kiadási előirányzatok közötti átcsop.:</t>
  </si>
  <si>
    <t>Felhasznált:</t>
  </si>
  <si>
    <t>Maradt:</t>
  </si>
  <si>
    <t>Resznek Község Önkormányzata</t>
  </si>
  <si>
    <t>2016.május 5.</t>
  </si>
  <si>
    <t xml:space="preserve"> - Telefonbeszerzés nettó</t>
  </si>
  <si>
    <t xml:space="preserve"> - Telefonbeszerzés ÁFA</t>
  </si>
  <si>
    <t>Rédics, 2016. május 5.</t>
  </si>
  <si>
    <t>(:Kercsmár István:)</t>
  </si>
  <si>
    <t xml:space="preserve"> - Alapítvány (Medicopter)</t>
  </si>
  <si>
    <t>Felh. Célú átad. ÁHT kívűl:</t>
  </si>
  <si>
    <t>2016.június 10.</t>
  </si>
  <si>
    <t xml:space="preserve">Települési támog. </t>
  </si>
  <si>
    <t xml:space="preserve"> - lakáshoz kapcs.rsz.támog. </t>
  </si>
  <si>
    <t>Felhalmozási célú finanszírozási bevételek:</t>
  </si>
  <si>
    <t>Rövid lejáratú hitel felvétele pénzügyi vállalkozástól</t>
  </si>
  <si>
    <t>Falugondnoki autó támogatást megelőlegező hitel</t>
  </si>
  <si>
    <t>Hosszú lejáratú hitel felvétele pénzügyi vállalkozástól</t>
  </si>
  <si>
    <t>Falugondnoki autó önerejéhez hitel</t>
  </si>
  <si>
    <t>Összesen:</t>
  </si>
  <si>
    <t>Beruházás</t>
  </si>
  <si>
    <t xml:space="preserve"> - falugondnoki autó</t>
  </si>
  <si>
    <t xml:space="preserve"> - falugondnoki autó áfa</t>
  </si>
  <si>
    <t xml:space="preserve">Bevétel: </t>
  </si>
  <si>
    <t>Működési célú támog. ÁHT belül</t>
  </si>
  <si>
    <t>Elkülönített állami pénzalapoktól</t>
  </si>
  <si>
    <t>Hosszabb időtartalmú közfoglalkoztatás</t>
  </si>
  <si>
    <t xml:space="preserve">Kiadás: </t>
  </si>
  <si>
    <t>Személyi juttatás</t>
  </si>
  <si>
    <t>Munkáltatót terhelő elvonás</t>
  </si>
  <si>
    <t>Felújítás:</t>
  </si>
  <si>
    <t>Szennyvízhálózat nettó</t>
  </si>
  <si>
    <t>Szennyvízhálózat ÁFA</t>
  </si>
  <si>
    <t xml:space="preserve"> - Telefon beszerzés</t>
  </si>
  <si>
    <t xml:space="preserve"> - Medicopter Alapítvány</t>
  </si>
  <si>
    <t xml:space="preserve"> - Mentőszolgálat alapítvány</t>
  </si>
  <si>
    <t>adatok  Ft-ban</t>
  </si>
  <si>
    <t>Rédics, 2016. június 22.</t>
  </si>
  <si>
    <t xml:space="preserve">   - Munkaerőpiaci Alap Hosszabb időtartalmú közfoglalkoztatás</t>
  </si>
  <si>
    <t>Működési célú pénzeszk.átad.ÁHT.belül:</t>
  </si>
  <si>
    <t xml:space="preserve"> - Helyi Önk. Kvetési szervnek</t>
  </si>
  <si>
    <t xml:space="preserve">   - Szakorvosi Rendelőint. </t>
  </si>
  <si>
    <t xml:space="preserve">   - Dr.Hetés Ferenc Rendelőintézet Lenti</t>
  </si>
  <si>
    <t>O</t>
  </si>
  <si>
    <t>P</t>
  </si>
  <si>
    <t>Q</t>
  </si>
  <si>
    <t>R</t>
  </si>
  <si>
    <t>Mód. 07.08.</t>
  </si>
  <si>
    <t>"</t>
  </si>
  <si>
    <t>5a</t>
  </si>
  <si>
    <t>5b</t>
  </si>
  <si>
    <t>37a</t>
  </si>
  <si>
    <t>37b</t>
  </si>
  <si>
    <t>37c</t>
  </si>
  <si>
    <t>37d</t>
  </si>
  <si>
    <t>37e</t>
  </si>
  <si>
    <t>37f</t>
  </si>
  <si>
    <t>37g</t>
  </si>
  <si>
    <t>37h</t>
  </si>
  <si>
    <t>Resznek Község Önkormányzata 2016. évi költségvetésének módosítása 2016. július 8-tól</t>
  </si>
  <si>
    <t>Tény 06.30.</t>
  </si>
  <si>
    <t xml:space="preserve"> - 2014.évi elszámolásból szárm. Bev. </t>
  </si>
  <si>
    <t xml:space="preserve"> - 2015.évi elszámolásból szárm. Bev. </t>
  </si>
  <si>
    <t xml:space="preserve">   - Tüzifa értékesítés</t>
  </si>
  <si>
    <t xml:space="preserve">   - Jövedéki adó</t>
  </si>
  <si>
    <t xml:space="preserve"> - Alkoholszonda</t>
  </si>
  <si>
    <t>Elszámolásból szrmazó bevétel:</t>
  </si>
  <si>
    <t>2014. évi elszámolás</t>
  </si>
  <si>
    <t>2015. évi elszámolás</t>
  </si>
  <si>
    <t>Közhatalmi bevétel:</t>
  </si>
  <si>
    <t>Talajterhelési díj</t>
  </si>
  <si>
    <t>Garázskapu készítés nettó:</t>
  </si>
  <si>
    <t>Szolgáltatóház (volt óvoda) nettó</t>
  </si>
  <si>
    <t>Szolgáltatóház (volt óvoda)Áfa</t>
  </si>
  <si>
    <t>Vetőgép besz. Nettó:</t>
  </si>
  <si>
    <t>Vetőgép besz. ÁFA:</t>
  </si>
  <si>
    <t>Szonda besz. Nettó</t>
  </si>
  <si>
    <t>Ár és bevízvédelem:</t>
  </si>
  <si>
    <t>Dologi kiadás nettó</t>
  </si>
  <si>
    <t xml:space="preserve"> - Garázs kapu készítés, felújítás</t>
  </si>
  <si>
    <t>Felújítás</t>
  </si>
  <si>
    <t>S</t>
  </si>
  <si>
    <t>T</t>
  </si>
  <si>
    <t>U</t>
  </si>
  <si>
    <t>V</t>
  </si>
  <si>
    <t>W</t>
  </si>
  <si>
    <t>X</t>
  </si>
  <si>
    <t>Y</t>
  </si>
  <si>
    <t>Z</t>
  </si>
  <si>
    <t>Eke beszerzés nettó</t>
  </si>
  <si>
    <t>Eke beszerzés áfa</t>
  </si>
  <si>
    <t xml:space="preserve"> - Eke nettó érték</t>
  </si>
  <si>
    <t xml:space="preserve"> - Eke</t>
  </si>
  <si>
    <t xml:space="preserve"> - Orv.rendelő villanyhálózat nettó</t>
  </si>
  <si>
    <t>Falutábla virágládával nettó</t>
  </si>
  <si>
    <t xml:space="preserve"> - Orv.rendelő villanyhálózat ÁFA</t>
  </si>
  <si>
    <t>Falutábla virágládával ÁFA</t>
  </si>
  <si>
    <t xml:space="preserve"> - Tartalék</t>
  </si>
  <si>
    <t>17a</t>
  </si>
  <si>
    <t>17b</t>
  </si>
  <si>
    <t>17c</t>
  </si>
  <si>
    <t xml:space="preserve"> - Vetőgép</t>
  </si>
  <si>
    <t xml:space="preserve"> - Orvosi rendelő villanyhálózat felújítás</t>
  </si>
  <si>
    <t>31a</t>
  </si>
  <si>
    <t>31b</t>
  </si>
  <si>
    <t>Mód. 08.31.</t>
  </si>
  <si>
    <t>Resznek Község Önkormányzata 2016. évi költségvetésének módosítása 2016. augusztus 31-től</t>
  </si>
  <si>
    <t xml:space="preserve"> - Eke ÁFA</t>
  </si>
  <si>
    <t>Rédics, 2016. augusztus 22.</t>
  </si>
  <si>
    <t xml:space="preserve">   - Munkaerőpiaci Alap (közfoglalkoztatás) nyári diákmunka</t>
  </si>
  <si>
    <t xml:space="preserve">   - Parasztolimpia megrendezése Zm. Önk. </t>
  </si>
  <si>
    <t xml:space="preserve">   - Parasztolimpia megrendezése Gosztola önk.</t>
  </si>
  <si>
    <t xml:space="preserve"> -  Parasztolimpia működéséhez Strandtól átvét</t>
  </si>
  <si>
    <t>Telep.önk. Szociális, gyermj. Felad. Támog.</t>
  </si>
  <si>
    <t>Szünidei gyermekétkeztetés</t>
  </si>
  <si>
    <t xml:space="preserve">Működési célú kvetési támog. és kieg. támog. </t>
  </si>
  <si>
    <t xml:space="preserve">Lakossági víz-és csatorna szolg. </t>
  </si>
  <si>
    <t>Rendkívűli szociális támogatás</t>
  </si>
  <si>
    <t>Rendkívűli szociális tüzifa</t>
  </si>
  <si>
    <t>Működési célú támog. ÁHT belül:</t>
  </si>
  <si>
    <t xml:space="preserve">Helyi önk-tól </t>
  </si>
  <si>
    <t xml:space="preserve"> - Parasztolimpia megrendezése</t>
  </si>
  <si>
    <t>Tartalék:</t>
  </si>
  <si>
    <t>Ellátottak pénzb.jutt.</t>
  </si>
  <si>
    <t xml:space="preserve"> - települési támog.</t>
  </si>
  <si>
    <t xml:space="preserve"> - gyermek fogadásához</t>
  </si>
  <si>
    <t>Közművelődés:</t>
  </si>
  <si>
    <t>Önkorm. Feladatok:</t>
  </si>
  <si>
    <t>Személyi juttatás reprezentáció</t>
  </si>
  <si>
    <t>2016. szeptember 5.</t>
  </si>
  <si>
    <t>Rédics, 2016. szeptember 5.</t>
  </si>
  <si>
    <t>Működési célú pénzeszköz átvét:</t>
  </si>
  <si>
    <t>Vállalkozástól</t>
  </si>
  <si>
    <t>Intézményen kívűli gyermekétk.</t>
  </si>
  <si>
    <t>Működési célú pénzeszköz átadás ÁHT kívűlre :</t>
  </si>
  <si>
    <t xml:space="preserve">VÍZMŰ Zrt vízdíj támog. </t>
  </si>
  <si>
    <t xml:space="preserve">Ellátottak pénzbeni jutt. </t>
  </si>
  <si>
    <t>Szociális célú tüzifa</t>
  </si>
  <si>
    <t xml:space="preserve"> - lakhatással kapcsolatos rendszeres támog.</t>
  </si>
  <si>
    <t xml:space="preserve"> - gyerm.karácsonyi tám.</t>
  </si>
  <si>
    <t xml:space="preserve"> - fűtési támog. </t>
  </si>
  <si>
    <t xml:space="preserve"> - óvodába járási támog.</t>
  </si>
  <si>
    <t>Rédics, 2016. november 15.</t>
  </si>
  <si>
    <t>Foglalkoztatási Alaptól:</t>
  </si>
  <si>
    <t xml:space="preserve"> - nyári diákmunka</t>
  </si>
  <si>
    <t>Zöldterület kezelés:</t>
  </si>
  <si>
    <t>személyi juttatás</t>
  </si>
  <si>
    <t xml:space="preserve">munkáltatót terh. Elv. </t>
  </si>
  <si>
    <t>Könyvtár:</t>
  </si>
  <si>
    <t>Könyvtár</t>
  </si>
  <si>
    <t xml:space="preserve">Személyi juttatás </t>
  </si>
  <si>
    <t>- Rendkívűli szoc.tám.</t>
  </si>
  <si>
    <t xml:space="preserve"> - tankönyv támog.</t>
  </si>
  <si>
    <t>Műk. Célú támog. ÁHT belül:</t>
  </si>
  <si>
    <t>Önk-nak szünidei étkeztetés</t>
  </si>
  <si>
    <t xml:space="preserve">Intézményen kívűli gyermekétk. </t>
  </si>
  <si>
    <t xml:space="preserve"> - Dologi kiadás:</t>
  </si>
  <si>
    <t xml:space="preserve"> - Dologi kiadás ÁFA:</t>
  </si>
  <si>
    <t>Munkáltatót  terh. Elv.</t>
  </si>
  <si>
    <t>Személyi juttatás (személyhez nem köth.repr.)</t>
  </si>
  <si>
    <t>Ár és belvíz védelem.</t>
  </si>
  <si>
    <t xml:space="preserve">Könyvtári szolg. </t>
  </si>
  <si>
    <t xml:space="preserve">Közművelődés </t>
  </si>
  <si>
    <t xml:space="preserve">Orvosi rendelő </t>
  </si>
  <si>
    <t xml:space="preserve"> - Dologi  kiadás ÁFA:</t>
  </si>
  <si>
    <t xml:space="preserve"> - Talajterhelési díj.</t>
  </si>
  <si>
    <t>Egyéb áruhasználati és szolgáltatási adók:</t>
  </si>
  <si>
    <t>Közutak, hidak üzemeltetése:</t>
  </si>
  <si>
    <t xml:space="preserve">Ellátottak természetbeni jutt. </t>
  </si>
  <si>
    <t xml:space="preserve"> - karácsonyi támog.</t>
  </si>
  <si>
    <t>Mód. 12.13.</t>
  </si>
  <si>
    <t>9a</t>
  </si>
  <si>
    <t xml:space="preserve"> - közutak, hidak üzemeltetése, átereszek tisztítása dologi kiadás</t>
  </si>
  <si>
    <t>Resznek Község Önkormányzata 2016. évi költségvetésének módosítása 2016. december 13-tól</t>
  </si>
  <si>
    <t>mód 12.31</t>
  </si>
  <si>
    <t>051030 Nem veszélyes települési hulladék begyüjtése</t>
  </si>
  <si>
    <t xml:space="preserve">   - Rédicsi térségi társulás</t>
  </si>
  <si>
    <t xml:space="preserve">   - fogorvos 2015 évi elszámolás</t>
  </si>
  <si>
    <t xml:space="preserve">     -Kerékpárral 7 határon át helyszínbérlet</t>
  </si>
  <si>
    <t>K9 Működési célú finanszírozási kiadások</t>
  </si>
  <si>
    <t>- Adósságkonszolidációban részt nem vett önkormányzatok felhalmozási támogatása</t>
  </si>
  <si>
    <t>Mód. 12.31</t>
  </si>
  <si>
    <t>Mód.12.31</t>
  </si>
  <si>
    <t xml:space="preserve">   -Talajterhelési díj</t>
  </si>
  <si>
    <t>Munkaerőpiaci alaptól</t>
  </si>
  <si>
    <t>Egyéb közhatalmi bevételek</t>
  </si>
  <si>
    <t>Működési bevétel</t>
  </si>
  <si>
    <t>tűzifa értékesítés</t>
  </si>
  <si>
    <t>szociális étkezés térítési díja</t>
  </si>
  <si>
    <t>egyéb működési bevételek</t>
  </si>
  <si>
    <t>Államháztartáson belüli megelőlegezések</t>
  </si>
  <si>
    <t xml:space="preserve"> - késedelmi pótlék</t>
  </si>
  <si>
    <t>Értékesítési és forgalmi adók</t>
  </si>
  <si>
    <t xml:space="preserve">  - iparűzési adó</t>
  </si>
  <si>
    <t>Alapilletmény közfoglalkoztatás</t>
  </si>
  <si>
    <t xml:space="preserve">Közfoglalkoztatás start munka </t>
  </si>
  <si>
    <t>dologi kiadások áfája</t>
  </si>
  <si>
    <t>munkáltatót terhelő járulék</t>
  </si>
  <si>
    <t>személyi juttatások</t>
  </si>
  <si>
    <t>Nem veszélyes hulladék begyüjtése</t>
  </si>
  <si>
    <t>Közművelődés -közösségi, társadalmi élet fejlesztése</t>
  </si>
  <si>
    <t>Szociális étkeztetés</t>
  </si>
  <si>
    <t>Önkormányzati vagyonnal kapcsolatos feladatok</t>
  </si>
  <si>
    <t>Ellátottak pénzbeni juttatásai</t>
  </si>
  <si>
    <t>Működési célú támogatás államháztartáson belül</t>
  </si>
  <si>
    <t>társulásoknak és kv. Szerveinek -Rédics térségi társulás</t>
  </si>
  <si>
    <t>betonkeverő start munkához</t>
  </si>
  <si>
    <t>beruházás áfája</t>
  </si>
  <si>
    <t>Tárgyi eszközök</t>
  </si>
  <si>
    <t>Hütőkamra start munka</t>
  </si>
  <si>
    <t>Ingatlanok felújítása</t>
  </si>
  <si>
    <t>Egyéb tárgyi eszköz</t>
  </si>
  <si>
    <t>orvosi rendelő</t>
  </si>
  <si>
    <t>felújítás áfája</t>
  </si>
  <si>
    <t>Informatikai eszközök</t>
  </si>
  <si>
    <t>telefon beszerzés</t>
  </si>
  <si>
    <t>áfa</t>
  </si>
  <si>
    <t>szolgáltatóház felújítás áfája</t>
  </si>
  <si>
    <t>Egyéb felhalmozási célú tám. Áh.belül</t>
  </si>
  <si>
    <t>Felhalmozási célú önkormányzati támogatás</t>
  </si>
  <si>
    <t>Resznek Község Önkormányzata 2016. évi költségvetésének módosítása 2016. december 31.</t>
  </si>
  <si>
    <t>Egyéb áruhasználati és szolg. Adók</t>
  </si>
  <si>
    <t xml:space="preserve"> - Start munka 2016-ban induló  4.168.123. hosszabb időt.-229.095</t>
  </si>
  <si>
    <t>Rédics, 2017. február 8.</t>
  </si>
  <si>
    <t>Járulék</t>
  </si>
  <si>
    <t>Mód. 12.31.</t>
  </si>
  <si>
    <t>18a</t>
  </si>
  <si>
    <t>18b</t>
  </si>
  <si>
    <t xml:space="preserve"> - Hűtőkamra</t>
  </si>
  <si>
    <t xml:space="preserve"> - Mobiltelefon</t>
  </si>
  <si>
    <t>szociális célú tűzifa</t>
  </si>
  <si>
    <t>tankönyv- és iskoláztatási támogatás</t>
  </si>
  <si>
    <t>permetező start munka</t>
  </si>
  <si>
    <t>egyéb tárgyi eszköz</t>
  </si>
  <si>
    <t>szolgáltatások ellenértéke kerékpárral 7 határon helyszínbérleti díj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</si>
</sst>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8" borderId="7" applyNumberFormat="0" applyFont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64" applyFont="1" applyAlignment="1">
      <alignment wrapText="1"/>
      <protection/>
    </xf>
    <xf numFmtId="0" fontId="91" fillId="0" borderId="0" xfId="64" applyFont="1">
      <alignment/>
      <protection/>
    </xf>
    <xf numFmtId="0" fontId="92" fillId="0" borderId="10" xfId="64" applyFont="1" applyBorder="1">
      <alignment/>
      <protection/>
    </xf>
    <xf numFmtId="0" fontId="92" fillId="0" borderId="0" xfId="64" applyFont="1">
      <alignment/>
      <protection/>
    </xf>
    <xf numFmtId="3" fontId="93" fillId="0" borderId="0" xfId="64" applyNumberFormat="1" applyFont="1" applyAlignment="1">
      <alignment vertical="center"/>
      <protection/>
    </xf>
    <xf numFmtId="3" fontId="94" fillId="0" borderId="11" xfId="64" applyNumberFormat="1" applyFont="1" applyBorder="1" applyAlignment="1">
      <alignment horizontal="left" vertical="center" wrapText="1"/>
      <protection/>
    </xf>
    <xf numFmtId="3" fontId="95" fillId="0" borderId="10" xfId="64" applyNumberFormat="1" applyFont="1" applyBorder="1" applyAlignment="1">
      <alignment horizontal="center" vertical="center" wrapText="1"/>
      <protection/>
    </xf>
    <xf numFmtId="3" fontId="90" fillId="0" borderId="0" xfId="64" applyNumberFormat="1" applyFont="1" applyAlignment="1">
      <alignment wrapText="1"/>
      <protection/>
    </xf>
    <xf numFmtId="3" fontId="90" fillId="0" borderId="0" xfId="64" applyNumberFormat="1" applyFont="1">
      <alignment/>
      <protection/>
    </xf>
    <xf numFmtId="3" fontId="90" fillId="0" borderId="10" xfId="64" applyNumberFormat="1" applyFont="1" applyBorder="1" applyAlignment="1">
      <alignment wrapText="1"/>
      <protection/>
    </xf>
    <xf numFmtId="3" fontId="91" fillId="0" borderId="10" xfId="64" applyNumberFormat="1" applyFont="1" applyBorder="1">
      <alignment/>
      <protection/>
    </xf>
    <xf numFmtId="3" fontId="91" fillId="0" borderId="0" xfId="64" applyNumberFormat="1" applyFont="1">
      <alignment/>
      <protection/>
    </xf>
    <xf numFmtId="3" fontId="90" fillId="0" borderId="10" xfId="64" applyNumberFormat="1" applyFont="1" applyBorder="1" applyAlignment="1">
      <alignment vertical="center" wrapText="1"/>
      <protection/>
    </xf>
    <xf numFmtId="3" fontId="95" fillId="0" borderId="10" xfId="64" applyNumberFormat="1" applyFont="1" applyBorder="1" applyAlignment="1">
      <alignment wrapText="1"/>
      <protection/>
    </xf>
    <xf numFmtId="3" fontId="92" fillId="0" borderId="10" xfId="64" applyNumberFormat="1" applyFont="1" applyBorder="1">
      <alignment/>
      <protection/>
    </xf>
    <xf numFmtId="3" fontId="92" fillId="0" borderId="0" xfId="64" applyNumberFormat="1" applyFont="1">
      <alignment/>
      <protection/>
    </xf>
    <xf numFmtId="3" fontId="95" fillId="0" borderId="10" xfId="64" applyNumberFormat="1" applyFont="1" applyBorder="1" applyAlignment="1">
      <alignment vertical="center" wrapText="1"/>
      <protection/>
    </xf>
    <xf numFmtId="3" fontId="95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91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92" fillId="0" borderId="10" xfId="64" applyFont="1" applyBorder="1" applyAlignment="1">
      <alignment wrapText="1"/>
      <protection/>
    </xf>
    <xf numFmtId="0" fontId="92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91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5" fillId="0" borderId="0" xfId="64" applyNumberFormat="1" applyFont="1" applyBorder="1" applyAlignment="1">
      <alignment vertical="center" wrapText="1"/>
      <protection/>
    </xf>
    <xf numFmtId="3" fontId="92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6" fillId="0" borderId="10" xfId="70" applyFont="1" applyFill="1" applyBorder="1" applyAlignment="1" quotePrefix="1">
      <alignment wrapText="1"/>
      <protection/>
    </xf>
    <xf numFmtId="0" fontId="96" fillId="0" borderId="10" xfId="70" applyFont="1" applyFill="1" applyBorder="1" applyAlignment="1">
      <alignment wrapText="1"/>
      <protection/>
    </xf>
    <xf numFmtId="0" fontId="96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7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5" fillId="0" borderId="14" xfId="64" applyNumberFormat="1" applyFont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vertical="center" wrapText="1"/>
      <protection/>
    </xf>
    <xf numFmtId="3" fontId="94" fillId="0" borderId="0" xfId="64" applyNumberFormat="1" applyFont="1" applyBorder="1" applyAlignment="1">
      <alignment horizontal="left" vertical="center" wrapText="1"/>
      <protection/>
    </xf>
    <xf numFmtId="3" fontId="94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4" fillId="0" borderId="0" xfId="64" applyNumberFormat="1" applyFont="1" applyBorder="1" applyAlignment="1">
      <alignment horizontal="left" vertical="center" wrapText="1"/>
      <protection/>
    </xf>
    <xf numFmtId="3" fontId="98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83" fillId="0" borderId="0" xfId="0" applyFont="1" applyFill="1" applyAlignment="1">
      <alignment/>
    </xf>
    <xf numFmtId="3" fontId="83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99" fillId="0" borderId="0" xfId="0" applyFont="1" applyAlignment="1">
      <alignment/>
    </xf>
    <xf numFmtId="3" fontId="99" fillId="0" borderId="0" xfId="0" applyNumberFormat="1" applyFont="1" applyAlignment="1">
      <alignment/>
    </xf>
    <xf numFmtId="0" fontId="83" fillId="0" borderId="0" xfId="0" applyFont="1" applyBorder="1" applyAlignment="1">
      <alignment/>
    </xf>
    <xf numFmtId="3" fontId="8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3" fillId="0" borderId="11" xfId="0" applyFont="1" applyBorder="1" applyAlignment="1">
      <alignment/>
    </xf>
    <xf numFmtId="3" fontId="83" fillId="0" borderId="11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0" fontId="28" fillId="0" borderId="11" xfId="69" applyFont="1" applyFill="1" applyBorder="1" applyAlignment="1">
      <alignment/>
      <protection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3" fontId="28" fillId="0" borderId="0" xfId="69" applyNumberFormat="1" applyFont="1">
      <alignment/>
      <protection/>
    </xf>
    <xf numFmtId="3" fontId="100" fillId="0" borderId="0" xfId="0" applyNumberFormat="1" applyFont="1" applyBorder="1" applyAlignment="1">
      <alignment/>
    </xf>
    <xf numFmtId="0" fontId="29" fillId="0" borderId="0" xfId="69" applyFont="1" applyFill="1" applyBorder="1">
      <alignment/>
      <protection/>
    </xf>
    <xf numFmtId="3" fontId="28" fillId="0" borderId="0" xfId="69" applyNumberFormat="1" applyFont="1" applyFill="1" applyBorder="1" applyAlignment="1">
      <alignment/>
      <protection/>
    </xf>
    <xf numFmtId="0" fontId="100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0" fontId="28" fillId="0" borderId="0" xfId="69" applyFont="1" applyFill="1" applyBorder="1" applyAlignment="1">
      <alignment horizontal="left" wrapText="1"/>
      <protection/>
    </xf>
    <xf numFmtId="16" fontId="0" fillId="0" borderId="0" xfId="0" applyNumberFormat="1" applyAlignment="1">
      <alignment/>
    </xf>
    <xf numFmtId="0" fontId="83" fillId="0" borderId="15" xfId="0" applyFont="1" applyBorder="1" applyAlignment="1">
      <alignment/>
    </xf>
    <xf numFmtId="0" fontId="28" fillId="0" borderId="15" xfId="69" applyFont="1" applyFill="1" applyBorder="1">
      <alignment/>
      <protection/>
    </xf>
    <xf numFmtId="3" fontId="28" fillId="0" borderId="15" xfId="69" applyNumberFormat="1" applyFont="1" applyFill="1" applyBorder="1">
      <alignment/>
      <protection/>
    </xf>
    <xf numFmtId="0" fontId="28" fillId="0" borderId="0" xfId="69" applyFont="1" applyFill="1" applyBorder="1" applyAlignment="1">
      <alignment/>
      <protection/>
    </xf>
    <xf numFmtId="0" fontId="0" fillId="0" borderId="11" xfId="0" applyBorder="1" applyAlignment="1">
      <alignment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30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3" fontId="28" fillId="0" borderId="0" xfId="0" applyNumberFormat="1" applyFont="1" applyAlignment="1">
      <alignment/>
    </xf>
    <xf numFmtId="0" fontId="102" fillId="0" borderId="0" xfId="0" applyFont="1" applyAlignment="1">
      <alignment/>
    </xf>
    <xf numFmtId="0" fontId="28" fillId="0" borderId="0" xfId="69" applyFont="1" applyFill="1" applyBorder="1">
      <alignment/>
      <protection/>
    </xf>
    <xf numFmtId="3" fontId="28" fillId="0" borderId="0" xfId="69" applyNumberFormat="1" applyFont="1" applyFill="1" applyBorder="1">
      <alignment/>
      <protection/>
    </xf>
    <xf numFmtId="0" fontId="103" fillId="0" borderId="0" xfId="0" applyFont="1" applyAlignment="1">
      <alignment/>
    </xf>
    <xf numFmtId="3" fontId="83" fillId="0" borderId="16" xfId="0" applyNumberFormat="1" applyFont="1" applyBorder="1" applyAlignment="1">
      <alignment/>
    </xf>
    <xf numFmtId="0" fontId="30" fillId="0" borderId="0" xfId="69" applyFont="1" applyBorder="1" applyAlignment="1">
      <alignment horizontal="center"/>
      <protection/>
    </xf>
    <xf numFmtId="0" fontId="83" fillId="0" borderId="11" xfId="0" applyFont="1" applyFill="1" applyBorder="1" applyAlignment="1">
      <alignment/>
    </xf>
    <xf numFmtId="0" fontId="22" fillId="0" borderId="0" xfId="69" applyFont="1" applyFill="1">
      <alignment/>
      <protection/>
    </xf>
    <xf numFmtId="0" fontId="22" fillId="0" borderId="0" xfId="69" applyFont="1">
      <alignment/>
      <protection/>
    </xf>
    <xf numFmtId="0" fontId="22" fillId="0" borderId="0" xfId="69" applyFont="1" applyAlignment="1">
      <alignment horizontal="right"/>
      <protection/>
    </xf>
    <xf numFmtId="0" fontId="21" fillId="0" borderId="0" xfId="69" applyFont="1">
      <alignment/>
      <protection/>
    </xf>
    <xf numFmtId="0" fontId="21" fillId="0" borderId="0" xfId="69" applyFont="1" applyFill="1">
      <alignment/>
      <protection/>
    </xf>
    <xf numFmtId="0" fontId="22" fillId="0" borderId="11" xfId="69" applyFont="1" applyBorder="1">
      <alignment/>
      <protection/>
    </xf>
    <xf numFmtId="3" fontId="22" fillId="0" borderId="0" xfId="69" applyNumberFormat="1" applyFont="1" applyFill="1" applyBorder="1" applyAlignment="1">
      <alignment/>
      <protection/>
    </xf>
    <xf numFmtId="0" fontId="22" fillId="0" borderId="0" xfId="69" applyFont="1" applyBorder="1" quotePrefix="1">
      <alignment/>
      <protection/>
    </xf>
    <xf numFmtId="0" fontId="22" fillId="0" borderId="15" xfId="69" applyFont="1" applyBorder="1">
      <alignment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6" fillId="0" borderId="0" xfId="0" applyFont="1" applyFill="1" applyAlignment="1">
      <alignment/>
    </xf>
    <xf numFmtId="0" fontId="106" fillId="0" borderId="11" xfId="0" applyFont="1" applyBorder="1" applyAlignment="1">
      <alignment/>
    </xf>
    <xf numFmtId="3" fontId="106" fillId="0" borderId="11" xfId="0" applyNumberFormat="1" applyFont="1" applyFill="1" applyBorder="1" applyAlignment="1">
      <alignment/>
    </xf>
    <xf numFmtId="0" fontId="21" fillId="0" borderId="0" xfId="69" applyFont="1" applyBorder="1">
      <alignment/>
      <protection/>
    </xf>
    <xf numFmtId="0" fontId="104" fillId="0" borderId="0" xfId="0" applyFont="1" applyBorder="1" applyAlignment="1">
      <alignment/>
    </xf>
    <xf numFmtId="0" fontId="104" fillId="0" borderId="0" xfId="0" applyFont="1" applyFill="1" applyBorder="1" applyAlignment="1">
      <alignment horizontal="left"/>
    </xf>
    <xf numFmtId="3" fontId="104" fillId="0" borderId="0" xfId="0" applyNumberFormat="1" applyFont="1" applyFill="1" applyBorder="1" applyAlignment="1">
      <alignment/>
    </xf>
    <xf numFmtId="0" fontId="106" fillId="0" borderId="0" xfId="0" applyFont="1" applyFill="1" applyAlignment="1">
      <alignment horizontal="left"/>
    </xf>
    <xf numFmtId="0" fontId="106" fillId="0" borderId="0" xfId="0" applyFont="1" applyFill="1" applyBorder="1" applyAlignment="1">
      <alignment horizontal="left"/>
    </xf>
    <xf numFmtId="0" fontId="106" fillId="0" borderId="0" xfId="0" applyFont="1" applyBorder="1" applyAlignment="1">
      <alignment/>
    </xf>
    <xf numFmtId="3" fontId="106" fillId="0" borderId="0" xfId="0" applyNumberFormat="1" applyFont="1" applyFill="1" applyBorder="1" applyAlignment="1">
      <alignment/>
    </xf>
    <xf numFmtId="3" fontId="104" fillId="0" borderId="0" xfId="0" applyNumberFormat="1" applyFont="1" applyFill="1" applyAlignment="1">
      <alignment/>
    </xf>
    <xf numFmtId="3" fontId="22" fillId="0" borderId="11" xfId="69" applyNumberFormat="1" applyFont="1" applyFill="1" applyBorder="1" applyAlignment="1">
      <alignment/>
      <protection/>
    </xf>
    <xf numFmtId="0" fontId="21" fillId="0" borderId="0" xfId="69" applyFont="1" applyFill="1" applyBorder="1">
      <alignment/>
      <protection/>
    </xf>
    <xf numFmtId="0" fontId="22" fillId="0" borderId="0" xfId="69" applyFont="1" applyFill="1" applyBorder="1">
      <alignment/>
      <protection/>
    </xf>
    <xf numFmtId="0" fontId="104" fillId="0" borderId="0" xfId="0" applyFont="1" applyFill="1" applyAlignment="1">
      <alignment/>
    </xf>
    <xf numFmtId="3" fontId="106" fillId="0" borderId="0" xfId="0" applyNumberFormat="1" applyFont="1" applyFill="1" applyAlignment="1">
      <alignment/>
    </xf>
    <xf numFmtId="3" fontId="106" fillId="0" borderId="0" xfId="0" applyNumberFormat="1" applyFont="1" applyAlignment="1">
      <alignment/>
    </xf>
    <xf numFmtId="3" fontId="104" fillId="0" borderId="0" xfId="0" applyNumberFormat="1" applyFont="1" applyAlignment="1">
      <alignment/>
    </xf>
    <xf numFmtId="0" fontId="107" fillId="0" borderId="0" xfId="0" applyFont="1" applyAlignment="1">
      <alignment/>
    </xf>
    <xf numFmtId="3" fontId="107" fillId="0" borderId="0" xfId="0" applyNumberFormat="1" applyFont="1" applyAlignment="1">
      <alignment/>
    </xf>
    <xf numFmtId="0" fontId="108" fillId="0" borderId="0" xfId="0" applyFont="1" applyAlignment="1">
      <alignment/>
    </xf>
    <xf numFmtId="3" fontId="107" fillId="0" borderId="0" xfId="0" applyNumberFormat="1" applyFont="1" applyBorder="1" applyAlignment="1">
      <alignment/>
    </xf>
    <xf numFmtId="3" fontId="22" fillId="0" borderId="11" xfId="69" applyNumberFormat="1" applyFont="1" applyFill="1" applyBorder="1">
      <alignment/>
      <protection/>
    </xf>
    <xf numFmtId="0" fontId="22" fillId="0" borderId="0" xfId="69" applyFont="1" applyFill="1" applyBorder="1" applyAlignment="1">
      <alignment horizontal="left" wrapText="1"/>
      <protection/>
    </xf>
    <xf numFmtId="3" fontId="106" fillId="0" borderId="0" xfId="0" applyNumberFormat="1" applyFont="1" applyBorder="1" applyAlignment="1">
      <alignment/>
    </xf>
    <xf numFmtId="0" fontId="106" fillId="0" borderId="15" xfId="0" applyFont="1" applyBorder="1" applyAlignment="1">
      <alignment/>
    </xf>
    <xf numFmtId="3" fontId="22" fillId="0" borderId="15" xfId="69" applyNumberFormat="1" applyFont="1" applyFill="1" applyBorder="1">
      <alignment/>
      <protection/>
    </xf>
    <xf numFmtId="3" fontId="106" fillId="0" borderId="11" xfId="0" applyNumberFormat="1" applyFont="1" applyBorder="1" applyAlignment="1">
      <alignment/>
    </xf>
    <xf numFmtId="3" fontId="22" fillId="0" borderId="0" xfId="69" applyNumberFormat="1" applyFont="1" applyFill="1" applyBorder="1">
      <alignment/>
      <protection/>
    </xf>
    <xf numFmtId="3" fontId="22" fillId="0" borderId="0" xfId="0" applyNumberFormat="1" applyFont="1" applyAlignment="1">
      <alignment/>
    </xf>
    <xf numFmtId="0" fontId="23" fillId="0" borderId="0" xfId="69" applyFont="1" applyFill="1" applyBorder="1">
      <alignment/>
      <protection/>
    </xf>
    <xf numFmtId="0" fontId="107" fillId="0" borderId="0" xfId="0" applyFont="1" applyBorder="1" applyAlignment="1">
      <alignment/>
    </xf>
    <xf numFmtId="0" fontId="22" fillId="0" borderId="11" xfId="69" applyFont="1" applyFill="1" applyBorder="1">
      <alignment/>
      <protection/>
    </xf>
    <xf numFmtId="16" fontId="106" fillId="0" borderId="0" xfId="0" applyNumberFormat="1" applyFont="1" applyAlignment="1">
      <alignment/>
    </xf>
    <xf numFmtId="0" fontId="22" fillId="0" borderId="15" xfId="69" applyFont="1" applyFill="1" applyBorder="1">
      <alignment/>
      <protection/>
    </xf>
    <xf numFmtId="0" fontId="22" fillId="0" borderId="0" xfId="69" applyFont="1" applyFill="1" applyBorder="1" applyAlignment="1">
      <alignment/>
      <protection/>
    </xf>
    <xf numFmtId="3" fontId="106" fillId="0" borderId="16" xfId="0" applyNumberFormat="1" applyFont="1" applyBorder="1" applyAlignment="1">
      <alignment/>
    </xf>
    <xf numFmtId="0" fontId="4" fillId="0" borderId="10" xfId="70" applyFont="1" applyFill="1" applyBorder="1" applyAlignment="1">
      <alignment/>
      <protection/>
    </xf>
    <xf numFmtId="0" fontId="0" fillId="0" borderId="0" xfId="0" applyAlignment="1">
      <alignment horizontal="right"/>
    </xf>
    <xf numFmtId="0" fontId="89" fillId="0" borderId="0" xfId="0" applyFont="1" applyAlignment="1">
      <alignment horizontal="right"/>
    </xf>
    <xf numFmtId="3" fontId="106" fillId="0" borderId="15" xfId="0" applyNumberFormat="1" applyFont="1" applyFill="1" applyBorder="1" applyAlignment="1">
      <alignment/>
    </xf>
    <xf numFmtId="0" fontId="88" fillId="0" borderId="11" xfId="0" applyFont="1" applyBorder="1" applyAlignment="1">
      <alignment/>
    </xf>
    <xf numFmtId="0" fontId="107" fillId="0" borderId="11" xfId="0" applyFont="1" applyBorder="1" applyAlignment="1">
      <alignment/>
    </xf>
    <xf numFmtId="3" fontId="22" fillId="0" borderId="15" xfId="69" applyNumberFormat="1" applyFont="1" applyFill="1" applyBorder="1" applyAlignment="1">
      <alignment/>
      <protection/>
    </xf>
    <xf numFmtId="0" fontId="106" fillId="0" borderId="16" xfId="0" applyFont="1" applyBorder="1" applyAlignment="1">
      <alignment/>
    </xf>
    <xf numFmtId="0" fontId="0" fillId="0" borderId="16" xfId="0" applyBorder="1" applyAlignment="1">
      <alignment/>
    </xf>
    <xf numFmtId="0" fontId="106" fillId="0" borderId="15" xfId="0" applyFont="1" applyBorder="1" applyAlignment="1">
      <alignment/>
    </xf>
    <xf numFmtId="3" fontId="106" fillId="0" borderId="15" xfId="0" applyNumberFormat="1" applyFont="1" applyBorder="1" applyAlignment="1">
      <alignment/>
    </xf>
    <xf numFmtId="0" fontId="88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3" fillId="0" borderId="11" xfId="0" applyFont="1" applyFill="1" applyBorder="1" applyAlignment="1">
      <alignment horizontal="left"/>
    </xf>
    <xf numFmtId="0" fontId="28" fillId="0" borderId="16" xfId="69" applyFont="1" applyFill="1" applyBorder="1" applyAlignment="1">
      <alignment horizontal="left" wrapText="1"/>
      <protection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3" fontId="8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" fontId="83" fillId="0" borderId="11" xfId="0" applyNumberFormat="1" applyFont="1" applyFill="1" applyBorder="1" applyAlignment="1">
      <alignment horizontal="right"/>
    </xf>
    <xf numFmtId="0" fontId="83" fillId="0" borderId="15" xfId="0" applyFont="1" applyFill="1" applyBorder="1" applyAlignment="1">
      <alignment horizontal="left"/>
    </xf>
    <xf numFmtId="3" fontId="83" fillId="0" borderId="15" xfId="0" applyNumberFormat="1" applyFont="1" applyFill="1" applyBorder="1" applyAlignment="1">
      <alignment horizontal="right"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right"/>
    </xf>
    <xf numFmtId="3" fontId="22" fillId="0" borderId="0" xfId="69" applyNumberFormat="1" applyFont="1" applyFill="1" applyAlignment="1">
      <alignment horizontal="right"/>
      <protection/>
    </xf>
    <xf numFmtId="3" fontId="21" fillId="0" borderId="0" xfId="69" applyNumberFormat="1" applyFont="1" applyFill="1" applyAlignment="1">
      <alignment horizontal="right"/>
      <protection/>
    </xf>
    <xf numFmtId="3" fontId="22" fillId="0" borderId="0" xfId="69" applyNumberFormat="1" applyFont="1" applyFill="1" applyBorder="1" applyAlignment="1">
      <alignment horizontal="right"/>
      <protection/>
    </xf>
    <xf numFmtId="3" fontId="104" fillId="0" borderId="0" xfId="0" applyNumberFormat="1" applyFont="1" applyAlignment="1">
      <alignment horizontal="right"/>
    </xf>
    <xf numFmtId="3" fontId="106" fillId="0" borderId="0" xfId="0" applyNumberFormat="1" applyFont="1" applyAlignment="1">
      <alignment horizontal="right"/>
    </xf>
    <xf numFmtId="3" fontId="106" fillId="0" borderId="11" xfId="0" applyNumberFormat="1" applyFont="1" applyFill="1" applyBorder="1" applyAlignment="1">
      <alignment horizontal="right"/>
    </xf>
    <xf numFmtId="3" fontId="104" fillId="0" borderId="0" xfId="0" applyNumberFormat="1" applyFont="1" applyFill="1" applyBorder="1" applyAlignment="1">
      <alignment horizontal="right"/>
    </xf>
    <xf numFmtId="3" fontId="106" fillId="0" borderId="0" xfId="0" applyNumberFormat="1" applyFont="1" applyFill="1" applyBorder="1" applyAlignment="1">
      <alignment horizontal="right"/>
    </xf>
    <xf numFmtId="3" fontId="104" fillId="0" borderId="0" xfId="0" applyNumberFormat="1" applyFont="1" applyFill="1" applyAlignment="1">
      <alignment horizontal="right"/>
    </xf>
    <xf numFmtId="3" fontId="22" fillId="0" borderId="11" xfId="69" applyNumberFormat="1" applyFont="1" applyFill="1" applyBorder="1" applyAlignment="1">
      <alignment horizontal="right"/>
      <protection/>
    </xf>
    <xf numFmtId="3" fontId="22" fillId="0" borderId="15" xfId="69" applyNumberFormat="1" applyFont="1" applyFill="1" applyBorder="1" applyAlignment="1">
      <alignment horizontal="right"/>
      <protection/>
    </xf>
    <xf numFmtId="3" fontId="107" fillId="0" borderId="0" xfId="0" applyNumberFormat="1" applyFont="1" applyAlignment="1">
      <alignment horizontal="right"/>
    </xf>
    <xf numFmtId="3" fontId="107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83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106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106" fillId="0" borderId="11" xfId="0" applyFont="1" applyFill="1" applyBorder="1" applyAlignment="1">
      <alignment/>
    </xf>
    <xf numFmtId="0" fontId="109" fillId="0" borderId="0" xfId="0" applyFont="1" applyFill="1" applyAlignment="1">
      <alignment/>
    </xf>
    <xf numFmtId="0" fontId="9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106" fillId="0" borderId="15" xfId="0" applyFont="1" applyFill="1" applyBorder="1" applyAlignment="1">
      <alignment/>
    </xf>
    <xf numFmtId="3" fontId="83" fillId="0" borderId="15" xfId="0" applyNumberFormat="1" applyFont="1" applyBorder="1" applyAlignment="1">
      <alignment/>
    </xf>
    <xf numFmtId="3" fontId="4" fillId="0" borderId="0" xfId="69" applyNumberFormat="1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0" fontId="83" fillId="0" borderId="0" xfId="0" applyFont="1" applyFill="1" applyBorder="1" applyAlignment="1">
      <alignment horizontal="left"/>
    </xf>
    <xf numFmtId="0" fontId="83" fillId="0" borderId="11" xfId="0" applyFont="1" applyFill="1" applyBorder="1" applyAlignment="1">
      <alignment horizontal="left"/>
    </xf>
    <xf numFmtId="3" fontId="4" fillId="33" borderId="0" xfId="70" applyNumberFormat="1" applyFont="1" applyFill="1" applyBorder="1" applyAlignment="1">
      <alignment horizontal="right" vertical="center" wrapText="1"/>
      <protection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99" fillId="0" borderId="0" xfId="0" applyFont="1" applyBorder="1" applyAlignment="1">
      <alignment/>
    </xf>
    <xf numFmtId="3" fontId="99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83" fillId="0" borderId="0" xfId="0" applyFont="1" applyFill="1" applyBorder="1" applyAlignment="1">
      <alignment horizontal="left"/>
    </xf>
    <xf numFmtId="0" fontId="83" fillId="0" borderId="11" xfId="0" applyFont="1" applyFill="1" applyBorder="1" applyAlignment="1">
      <alignment horizontal="left"/>
    </xf>
    <xf numFmtId="0" fontId="28" fillId="0" borderId="0" xfId="69" applyFont="1" applyAlignment="1">
      <alignment horizontal="right"/>
      <protection/>
    </xf>
    <xf numFmtId="3" fontId="28" fillId="0" borderId="0" xfId="69" applyNumberFormat="1" applyFont="1" applyFill="1" applyAlignment="1">
      <alignment horizontal="right"/>
      <protection/>
    </xf>
    <xf numFmtId="0" fontId="30" fillId="0" borderId="0" xfId="69" applyFont="1">
      <alignment/>
      <protection/>
    </xf>
    <xf numFmtId="3" fontId="30" fillId="0" borderId="0" xfId="69" applyNumberFormat="1" applyFont="1" applyFill="1" applyAlignment="1">
      <alignment horizontal="right"/>
      <protection/>
    </xf>
    <xf numFmtId="0" fontId="28" fillId="0" borderId="11" xfId="69" applyFont="1" applyBorder="1">
      <alignment/>
      <protection/>
    </xf>
    <xf numFmtId="3" fontId="28" fillId="0" borderId="0" xfId="69" applyNumberFormat="1" applyFont="1" applyFill="1" applyBorder="1" applyAlignment="1">
      <alignment horizontal="right"/>
      <protection/>
    </xf>
    <xf numFmtId="0" fontId="28" fillId="0" borderId="0" xfId="69" applyFont="1" applyBorder="1" quotePrefix="1">
      <alignment/>
      <protection/>
    </xf>
    <xf numFmtId="0" fontId="28" fillId="0" borderId="15" xfId="69" applyFont="1" applyBorder="1">
      <alignment/>
      <protection/>
    </xf>
    <xf numFmtId="0" fontId="110" fillId="0" borderId="0" xfId="0" applyFont="1" applyAlignment="1">
      <alignment/>
    </xf>
    <xf numFmtId="3" fontId="99" fillId="0" borderId="0" xfId="0" applyNumberFormat="1" applyFont="1" applyAlignment="1">
      <alignment horizontal="right"/>
    </xf>
    <xf numFmtId="3" fontId="83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left"/>
    </xf>
    <xf numFmtId="3" fontId="99" fillId="0" borderId="0" xfId="0" applyNumberFormat="1" applyFont="1" applyFill="1" applyBorder="1" applyAlignment="1">
      <alignment horizontal="right"/>
    </xf>
    <xf numFmtId="3" fontId="99" fillId="0" borderId="0" xfId="0" applyNumberFormat="1" applyFont="1" applyFill="1" applyAlignment="1">
      <alignment horizontal="right"/>
    </xf>
    <xf numFmtId="0" fontId="111" fillId="0" borderId="0" xfId="0" applyFont="1" applyAlignment="1">
      <alignment/>
    </xf>
    <xf numFmtId="3" fontId="28" fillId="0" borderId="11" xfId="69" applyNumberFormat="1" applyFont="1" applyFill="1" applyBorder="1" applyAlignment="1">
      <alignment horizontal="right"/>
      <protection/>
    </xf>
    <xf numFmtId="0" fontId="99" fillId="0" borderId="11" xfId="0" applyFont="1" applyBorder="1" applyAlignment="1">
      <alignment/>
    </xf>
    <xf numFmtId="3" fontId="100" fillId="0" borderId="0" xfId="0" applyNumberFormat="1" applyFont="1" applyAlignment="1">
      <alignment horizontal="right"/>
    </xf>
    <xf numFmtId="3" fontId="100" fillId="0" borderId="0" xfId="0" applyNumberFormat="1" applyFont="1" applyBorder="1" applyAlignment="1">
      <alignment horizontal="right"/>
    </xf>
    <xf numFmtId="0" fontId="112" fillId="0" borderId="0" xfId="0" applyFont="1" applyAlignment="1">
      <alignment/>
    </xf>
    <xf numFmtId="0" fontId="112" fillId="0" borderId="0" xfId="0" applyFont="1" applyBorder="1" applyAlignment="1">
      <alignment/>
    </xf>
    <xf numFmtId="0" fontId="83" fillId="0" borderId="11" xfId="0" applyFont="1" applyFill="1" applyBorder="1" applyAlignment="1">
      <alignment/>
    </xf>
    <xf numFmtId="0" fontId="83" fillId="0" borderId="11" xfId="0" applyFont="1" applyFill="1" applyBorder="1" applyAlignment="1">
      <alignment horizontal="left"/>
    </xf>
    <xf numFmtId="3" fontId="28" fillId="0" borderId="15" xfId="69" applyNumberFormat="1" applyFont="1" applyFill="1" applyBorder="1" applyAlignment="1">
      <alignment horizontal="right"/>
      <protection/>
    </xf>
    <xf numFmtId="0" fontId="83" fillId="0" borderId="15" xfId="0" applyFont="1" applyFill="1" applyBorder="1" applyAlignment="1">
      <alignment/>
    </xf>
    <xf numFmtId="0" fontId="112" fillId="0" borderId="11" xfId="0" applyFont="1" applyBorder="1" applyAlignment="1">
      <alignment/>
    </xf>
    <xf numFmtId="0" fontId="112" fillId="0" borderId="15" xfId="0" applyFont="1" applyBorder="1" applyAlignment="1">
      <alignment/>
    </xf>
    <xf numFmtId="3" fontId="112" fillId="0" borderId="11" xfId="0" applyNumberFormat="1" applyFont="1" applyBorder="1" applyAlignment="1">
      <alignment horizontal="right"/>
    </xf>
    <xf numFmtId="0" fontId="101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3" fontId="99" fillId="0" borderId="11" xfId="0" applyNumberFormat="1" applyFont="1" applyBorder="1" applyAlignment="1">
      <alignment/>
    </xf>
    <xf numFmtId="3" fontId="83" fillId="0" borderId="11" xfId="0" applyNumberFormat="1" applyFont="1" applyFill="1" applyBorder="1" applyAlignment="1">
      <alignment horizontal="left"/>
    </xf>
    <xf numFmtId="3" fontId="28" fillId="0" borderId="11" xfId="69" applyNumberFormat="1" applyFont="1" applyFill="1" applyBorder="1" applyAlignment="1">
      <alignment horizontal="right" wrapText="1"/>
      <protection/>
    </xf>
    <xf numFmtId="0" fontId="91" fillId="0" borderId="0" xfId="64" applyFont="1" applyAlignment="1">
      <alignment horizontal="right"/>
      <protection/>
    </xf>
    <xf numFmtId="0" fontId="28" fillId="0" borderId="0" xfId="69" applyFont="1" applyFill="1" applyBorder="1" applyAlignment="1">
      <alignment horizontal="left" wrapText="1"/>
      <protection/>
    </xf>
    <xf numFmtId="0" fontId="30" fillId="0" borderId="0" xfId="69" applyFont="1" applyAlignment="1">
      <alignment horizontal="center" vertical="center" wrapText="1"/>
      <protection/>
    </xf>
    <xf numFmtId="0" fontId="99" fillId="0" borderId="0" xfId="0" applyFont="1" applyFill="1" applyBorder="1" applyAlignment="1">
      <alignment horizontal="center"/>
    </xf>
    <xf numFmtId="0" fontId="28" fillId="0" borderId="11" xfId="69" applyFont="1" applyFill="1" applyBorder="1" applyAlignment="1">
      <alignment horizontal="left" wrapText="1"/>
      <protection/>
    </xf>
    <xf numFmtId="0" fontId="28" fillId="0" borderId="16" xfId="69" applyFont="1" applyFill="1" applyBorder="1" applyAlignment="1">
      <alignment horizontal="center" wrapText="1"/>
      <protection/>
    </xf>
    <xf numFmtId="0" fontId="28" fillId="0" borderId="15" xfId="69" applyFont="1" applyFill="1" applyBorder="1" applyAlignment="1">
      <alignment horizontal="left" wrapText="1"/>
      <protection/>
    </xf>
    <xf numFmtId="0" fontId="21" fillId="0" borderId="0" xfId="69" applyFont="1" applyAlignment="1">
      <alignment horizontal="center" vertical="center" wrapText="1"/>
      <protection/>
    </xf>
    <xf numFmtId="0" fontId="10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  <xf numFmtId="0" fontId="30" fillId="0" borderId="0" xfId="69" applyFont="1" applyBorder="1" applyAlignment="1">
      <alignment horizontal="center"/>
      <protection/>
    </xf>
    <xf numFmtId="0" fontId="28" fillId="0" borderId="16" xfId="69" applyFont="1" applyFill="1" applyBorder="1" applyAlignment="1">
      <alignment horizontal="left" wrapText="1"/>
      <protection/>
    </xf>
    <xf numFmtId="0" fontId="83" fillId="0" borderId="0" xfId="0" applyFont="1" applyFill="1" applyBorder="1" applyAlignment="1">
      <alignment horizontal="left"/>
    </xf>
    <xf numFmtId="0" fontId="4" fillId="0" borderId="11" xfId="70" applyFont="1" applyFill="1" applyBorder="1" applyAlignment="1">
      <alignment horizontal="left" vertical="center" wrapText="1"/>
      <protection/>
    </xf>
    <xf numFmtId="0" fontId="4" fillId="0" borderId="15" xfId="70" applyFont="1" applyFill="1" applyBorder="1" applyAlignment="1">
      <alignment horizontal="left" vertical="center" wrapText="1"/>
      <protection/>
    </xf>
    <xf numFmtId="0" fontId="104" fillId="0" borderId="0" xfId="0" applyFont="1" applyFill="1" applyAlignment="1">
      <alignment horizontal="center"/>
    </xf>
    <xf numFmtId="0" fontId="22" fillId="0" borderId="0" xfId="69" applyFont="1" applyFill="1" applyBorder="1" applyAlignment="1">
      <alignment horizontal="left" wrapText="1"/>
      <protection/>
    </xf>
    <xf numFmtId="0" fontId="22" fillId="0" borderId="11" xfId="69" applyFont="1" applyFill="1" applyBorder="1" applyAlignment="1">
      <alignment horizontal="left" wrapText="1"/>
      <protection/>
    </xf>
    <xf numFmtId="0" fontId="22" fillId="0" borderId="15" xfId="69" applyFont="1" applyFill="1" applyBorder="1" applyAlignment="1">
      <alignment horizontal="left" wrapText="1"/>
      <protection/>
    </xf>
    <xf numFmtId="0" fontId="22" fillId="0" borderId="16" xfId="69" applyFont="1" applyFill="1" applyBorder="1" applyAlignment="1">
      <alignment horizontal="left" wrapText="1"/>
      <protection/>
    </xf>
    <xf numFmtId="0" fontId="83" fillId="0" borderId="11" xfId="0" applyFont="1" applyFill="1" applyBorder="1" applyAlignment="1">
      <alignment horizontal="left"/>
    </xf>
    <xf numFmtId="0" fontId="4" fillId="0" borderId="10" xfId="70" applyFont="1" applyFill="1" applyBorder="1" applyAlignment="1">
      <alignment horizontal="center" vertical="center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93" fillId="0" borderId="0" xfId="0" applyFont="1" applyAlignment="1">
      <alignment horizontal="center"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9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4" fillId="0" borderId="11" xfId="64" applyNumberFormat="1" applyFont="1" applyBorder="1" applyAlignment="1">
      <alignment horizontal="justify" vertical="center" wrapText="1"/>
      <protection/>
    </xf>
    <xf numFmtId="3" fontId="94" fillId="0" borderId="0" xfId="64" applyNumberFormat="1" applyFont="1" applyBorder="1" applyAlignment="1">
      <alignment horizontal="justify" vertical="center" wrapText="1"/>
      <protection/>
    </xf>
    <xf numFmtId="3" fontId="89" fillId="0" borderId="0" xfId="64" applyNumberFormat="1" applyFont="1" applyBorder="1" applyAlignment="1">
      <alignment vertical="center" wrapText="1"/>
      <protection/>
    </xf>
    <xf numFmtId="3" fontId="94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PageLayoutView="0" workbookViewId="0" topLeftCell="A81">
      <selection activeCell="N123" sqref="N123"/>
    </sheetView>
  </sheetViews>
  <sheetFormatPr defaultColWidth="9.140625" defaultRowHeight="15"/>
  <cols>
    <col min="1" max="1" width="3.28125" style="0" customWidth="1"/>
    <col min="2" max="2" width="5.421875" style="0" customWidth="1"/>
    <col min="3" max="3" width="23.421875" style="0" customWidth="1"/>
    <col min="4" max="4" width="12.57421875" style="0" customWidth="1"/>
    <col min="5" max="5" width="9.140625" style="0" customWidth="1"/>
    <col min="6" max="6" width="22.28125" style="0" customWidth="1"/>
    <col min="7" max="7" width="13.140625" style="274" customWidth="1"/>
  </cols>
  <sheetData>
    <row r="1" spans="1:10" s="187" customFormat="1" ht="37.5" customHeight="1">
      <c r="A1" s="332" t="s">
        <v>844</v>
      </c>
      <c r="B1" s="332"/>
      <c r="C1" s="332"/>
      <c r="D1" s="332"/>
      <c r="E1" s="332"/>
      <c r="F1" s="332"/>
      <c r="G1" s="332"/>
      <c r="H1" s="186"/>
      <c r="I1" s="186"/>
      <c r="J1" s="186"/>
    </row>
    <row r="2" spans="1:10" s="187" customFormat="1" ht="18.75">
      <c r="A2" s="172"/>
      <c r="B2" s="172"/>
      <c r="C2" s="172"/>
      <c r="D2" s="172"/>
      <c r="E2" s="172"/>
      <c r="F2" s="297" t="s">
        <v>660</v>
      </c>
      <c r="G2" s="298"/>
      <c r="H2" s="186"/>
      <c r="I2" s="186"/>
      <c r="J2" s="186"/>
    </row>
    <row r="3" spans="1:10" s="189" customFormat="1" ht="18.75" hidden="1">
      <c r="A3" s="299" t="s">
        <v>603</v>
      </c>
      <c r="B3" s="299"/>
      <c r="C3" s="299"/>
      <c r="D3" s="299"/>
      <c r="E3" s="299"/>
      <c r="F3" s="299"/>
      <c r="G3" s="300"/>
      <c r="H3" s="190"/>
      <c r="I3" s="190"/>
      <c r="J3" s="190"/>
    </row>
    <row r="4" spans="1:10" s="189" customFormat="1" ht="18.75" hidden="1">
      <c r="A4" s="299"/>
      <c r="B4" s="299"/>
      <c r="C4" s="299"/>
      <c r="D4" s="299"/>
      <c r="E4" s="299"/>
      <c r="F4" s="299"/>
      <c r="G4" s="300"/>
      <c r="H4" s="190"/>
      <c r="I4" s="190"/>
      <c r="J4" s="190"/>
    </row>
    <row r="5" spans="1:10" s="189" customFormat="1" ht="18.75" hidden="1">
      <c r="A5" s="172" t="s">
        <v>638</v>
      </c>
      <c r="B5" s="299"/>
      <c r="C5" s="299"/>
      <c r="D5" s="299"/>
      <c r="E5" s="299"/>
      <c r="F5" s="299"/>
      <c r="G5" s="300"/>
      <c r="H5" s="190"/>
      <c r="I5" s="190"/>
      <c r="J5" s="190"/>
    </row>
    <row r="6" spans="1:10" s="187" customFormat="1" ht="18.75" hidden="1">
      <c r="A6" s="172"/>
      <c r="B6" s="172" t="s">
        <v>639</v>
      </c>
      <c r="C6" s="174"/>
      <c r="D6" s="174"/>
      <c r="E6" s="174"/>
      <c r="F6" s="174"/>
      <c r="G6" s="298"/>
      <c r="H6" s="186"/>
      <c r="I6" s="186"/>
      <c r="J6" s="186"/>
    </row>
    <row r="7" spans="1:10" s="187" customFormat="1" ht="18.75" hidden="1">
      <c r="A7" s="172"/>
      <c r="B7" s="172"/>
      <c r="C7" s="301" t="s">
        <v>640</v>
      </c>
      <c r="D7" s="301"/>
      <c r="E7" s="301"/>
      <c r="F7" s="301"/>
      <c r="G7" s="298"/>
      <c r="H7" s="186"/>
      <c r="I7" s="186"/>
      <c r="J7" s="186"/>
    </row>
    <row r="8" spans="1:10" s="187" customFormat="1" ht="18.75" hidden="1">
      <c r="A8" s="172"/>
      <c r="B8" s="172" t="s">
        <v>641</v>
      </c>
      <c r="C8" s="174"/>
      <c r="D8" s="174"/>
      <c r="E8" s="174"/>
      <c r="F8" s="174"/>
      <c r="G8" s="298"/>
      <c r="H8" s="186"/>
      <c r="I8" s="186"/>
      <c r="J8" s="186"/>
    </row>
    <row r="9" spans="1:10" s="187" customFormat="1" ht="18.75" hidden="1">
      <c r="A9" s="172"/>
      <c r="B9" s="172"/>
      <c r="C9" s="301" t="s">
        <v>642</v>
      </c>
      <c r="D9" s="301"/>
      <c r="E9" s="301"/>
      <c r="F9" s="301"/>
      <c r="G9" s="298"/>
      <c r="H9" s="186"/>
      <c r="I9" s="186"/>
      <c r="J9" s="186"/>
    </row>
    <row r="10" spans="1:10" s="189" customFormat="1" ht="18.75" hidden="1">
      <c r="A10" s="299" t="s">
        <v>643</v>
      </c>
      <c r="B10" s="299"/>
      <c r="C10" s="299"/>
      <c r="D10" s="299"/>
      <c r="E10" s="299"/>
      <c r="F10" s="299"/>
      <c r="G10" s="300"/>
      <c r="H10" s="190"/>
      <c r="I10" s="190"/>
      <c r="J10" s="190"/>
    </row>
    <row r="11" spans="1:10" s="189" customFormat="1" ht="18.75" hidden="1">
      <c r="A11" s="299"/>
      <c r="B11" s="299"/>
      <c r="C11" s="299"/>
      <c r="D11" s="299"/>
      <c r="E11" s="299"/>
      <c r="F11" s="299"/>
      <c r="G11" s="300"/>
      <c r="H11" s="190"/>
      <c r="I11" s="190"/>
      <c r="J11" s="190"/>
    </row>
    <row r="12" spans="1:10" s="189" customFormat="1" ht="18.75" hidden="1">
      <c r="A12" s="299" t="s">
        <v>606</v>
      </c>
      <c r="B12" s="299"/>
      <c r="C12" s="299"/>
      <c r="D12" s="299"/>
      <c r="E12" s="299"/>
      <c r="F12" s="299"/>
      <c r="G12" s="300"/>
      <c r="H12" s="190"/>
      <c r="I12" s="190"/>
      <c r="J12" s="190"/>
    </row>
    <row r="13" spans="1:10" s="189" customFormat="1" ht="18.75" hidden="1">
      <c r="A13" s="299"/>
      <c r="B13" s="299"/>
      <c r="C13" s="299"/>
      <c r="D13" s="299"/>
      <c r="E13" s="299"/>
      <c r="F13" s="299"/>
      <c r="G13" s="300"/>
      <c r="H13" s="190"/>
      <c r="I13" s="190"/>
      <c r="J13" s="190"/>
    </row>
    <row r="14" spans="1:10" s="187" customFormat="1" ht="18.75" hidden="1">
      <c r="A14" s="174" t="s">
        <v>644</v>
      </c>
      <c r="B14" s="174"/>
      <c r="C14" s="174"/>
      <c r="D14" s="174"/>
      <c r="E14" s="174"/>
      <c r="F14" s="174"/>
      <c r="G14" s="302"/>
      <c r="H14" s="192"/>
      <c r="I14" s="186"/>
      <c r="J14" s="186"/>
    </row>
    <row r="15" spans="1:10" s="187" customFormat="1" ht="18.75" hidden="1">
      <c r="A15" s="301" t="s">
        <v>645</v>
      </c>
      <c r="B15" s="301"/>
      <c r="C15" s="301"/>
      <c r="D15" s="301"/>
      <c r="E15" s="301"/>
      <c r="F15" s="301"/>
      <c r="G15" s="298"/>
      <c r="H15" s="186"/>
      <c r="I15" s="186"/>
      <c r="J15" s="186"/>
    </row>
    <row r="16" spans="1:10" s="187" customFormat="1" ht="18.75" hidden="1">
      <c r="A16" s="303" t="s">
        <v>646</v>
      </c>
      <c r="B16" s="304"/>
      <c r="C16" s="304"/>
      <c r="D16" s="304"/>
      <c r="E16" s="304"/>
      <c r="F16" s="304"/>
      <c r="G16" s="298"/>
      <c r="H16" s="186"/>
      <c r="I16" s="186"/>
      <c r="J16" s="186"/>
    </row>
    <row r="17" spans="1:10" s="189" customFormat="1" ht="18.75" hidden="1">
      <c r="A17" s="299" t="s">
        <v>643</v>
      </c>
      <c r="B17" s="172"/>
      <c r="C17" s="172"/>
      <c r="D17" s="172"/>
      <c r="E17" s="172"/>
      <c r="F17" s="172"/>
      <c r="G17" s="300"/>
      <c r="H17" s="190"/>
      <c r="I17" s="190"/>
      <c r="J17" s="190"/>
    </row>
    <row r="18" spans="1:7" s="195" customFormat="1" ht="18.75">
      <c r="A18" s="146" t="s">
        <v>647</v>
      </c>
      <c r="B18" s="146"/>
      <c r="C18" s="146"/>
      <c r="D18" s="146"/>
      <c r="E18" s="146"/>
      <c r="F18" s="305"/>
      <c r="G18" s="306"/>
    </row>
    <row r="19" spans="1:7" s="197" customFormat="1" ht="18.75">
      <c r="A19" s="144"/>
      <c r="B19" s="144"/>
      <c r="C19" s="144"/>
      <c r="D19" s="144"/>
      <c r="E19" s="144"/>
      <c r="F19" s="144"/>
      <c r="G19" s="307"/>
    </row>
    <row r="20" spans="1:10" s="254" customFormat="1" ht="18.75">
      <c r="A20" s="251" t="s">
        <v>739</v>
      </c>
      <c r="B20" s="295"/>
      <c r="C20" s="295"/>
      <c r="D20" s="295"/>
      <c r="E20" s="295"/>
      <c r="F20" s="295"/>
      <c r="G20" s="260"/>
      <c r="H20" s="251"/>
      <c r="I20" s="252"/>
      <c r="J20" s="253"/>
    </row>
    <row r="21" spans="1:10" s="254" customFormat="1" ht="18.75">
      <c r="A21" s="251"/>
      <c r="B21" s="296" t="s">
        <v>742</v>
      </c>
      <c r="C21" s="296"/>
      <c r="D21" s="296"/>
      <c r="E21" s="296"/>
      <c r="F21" s="296"/>
      <c r="G21" s="255">
        <v>10000</v>
      </c>
      <c r="H21" s="290"/>
      <c r="I21" s="259"/>
      <c r="J21" s="260"/>
    </row>
    <row r="22" spans="1:10" s="254" customFormat="1" ht="18.75">
      <c r="A22" s="251" t="s">
        <v>743</v>
      </c>
      <c r="B22" s="295"/>
      <c r="C22" s="295"/>
      <c r="D22" s="295"/>
      <c r="E22" s="295"/>
      <c r="F22" s="295"/>
      <c r="G22" s="260"/>
      <c r="H22" s="290"/>
      <c r="I22" s="259"/>
      <c r="J22" s="260"/>
    </row>
    <row r="23" spans="1:10" s="254" customFormat="1" ht="18.75">
      <c r="A23" s="251"/>
      <c r="B23" s="295" t="s">
        <v>808</v>
      </c>
      <c r="C23" s="295"/>
      <c r="D23" s="295"/>
      <c r="E23" s="295"/>
      <c r="F23" s="295"/>
      <c r="G23" s="260">
        <v>3939028</v>
      </c>
      <c r="H23" s="290"/>
      <c r="I23" s="259"/>
      <c r="J23" s="260"/>
    </row>
    <row r="24" spans="1:10" s="254" customFormat="1" ht="18.75">
      <c r="A24" s="251"/>
      <c r="B24" s="296" t="s">
        <v>846</v>
      </c>
      <c r="C24" s="296"/>
      <c r="D24" s="296"/>
      <c r="E24" s="296"/>
      <c r="F24" s="296"/>
      <c r="G24" s="255"/>
      <c r="H24" s="290"/>
      <c r="I24" s="259"/>
      <c r="J24" s="260"/>
    </row>
    <row r="25" spans="1:10" s="254" customFormat="1" ht="18.75">
      <c r="A25" s="251" t="s">
        <v>693</v>
      </c>
      <c r="B25" s="295"/>
      <c r="C25" s="295"/>
      <c r="D25" s="295"/>
      <c r="E25" s="295"/>
      <c r="F25" s="295"/>
      <c r="G25" s="260"/>
      <c r="H25" s="290"/>
      <c r="I25" s="259"/>
      <c r="J25" s="260"/>
    </row>
    <row r="26" spans="1:10" s="254" customFormat="1" ht="18.75">
      <c r="A26" s="251"/>
      <c r="B26" s="295" t="s">
        <v>809</v>
      </c>
      <c r="C26" s="295"/>
      <c r="D26" s="295"/>
      <c r="E26" s="295"/>
      <c r="F26" s="295"/>
      <c r="G26" s="260"/>
      <c r="H26" s="290"/>
      <c r="I26" s="259"/>
      <c r="J26" s="260"/>
    </row>
    <row r="27" spans="1:10" s="254" customFormat="1" ht="18.75">
      <c r="A27" s="251"/>
      <c r="B27" s="319" t="s">
        <v>789</v>
      </c>
      <c r="C27" s="319"/>
      <c r="D27" s="319"/>
      <c r="E27" s="319"/>
      <c r="F27" s="319"/>
      <c r="G27" s="255">
        <v>25673</v>
      </c>
      <c r="H27" s="290"/>
      <c r="I27" s="259"/>
      <c r="J27" s="260"/>
    </row>
    <row r="28" spans="1:10" s="254" customFormat="1" ht="18.75">
      <c r="A28" s="251"/>
      <c r="B28" s="256" t="s">
        <v>815</v>
      </c>
      <c r="C28" s="256"/>
      <c r="D28" s="256"/>
      <c r="E28" s="256"/>
      <c r="F28" s="256"/>
      <c r="G28" s="257">
        <v>2040</v>
      </c>
      <c r="H28" s="290"/>
      <c r="I28" s="259"/>
      <c r="J28" s="260"/>
    </row>
    <row r="29" spans="1:10" s="254" customFormat="1" ht="18.75">
      <c r="A29" s="251"/>
      <c r="B29" s="295" t="s">
        <v>816</v>
      </c>
      <c r="C29" s="295"/>
      <c r="D29" s="295"/>
      <c r="E29" s="295"/>
      <c r="F29" s="295"/>
      <c r="G29" s="260"/>
      <c r="H29" s="290"/>
      <c r="I29" s="259"/>
      <c r="J29" s="260"/>
    </row>
    <row r="30" spans="1:10" s="254" customFormat="1" ht="18.75">
      <c r="A30" s="251"/>
      <c r="B30" s="319" t="s">
        <v>817</v>
      </c>
      <c r="C30" s="319"/>
      <c r="D30" s="319"/>
      <c r="E30" s="319"/>
      <c r="F30" s="319"/>
      <c r="G30" s="255">
        <v>1679806</v>
      </c>
      <c r="H30" s="290"/>
      <c r="I30" s="259"/>
      <c r="J30" s="260"/>
    </row>
    <row r="31" spans="1:10" s="254" customFormat="1" ht="18.75">
      <c r="A31" s="251" t="s">
        <v>810</v>
      </c>
      <c r="B31" s="295"/>
      <c r="C31" s="295"/>
      <c r="D31" s="295"/>
      <c r="E31" s="295"/>
      <c r="F31" s="295"/>
      <c r="G31" s="260"/>
      <c r="H31" s="290"/>
      <c r="I31" s="259"/>
      <c r="J31" s="260"/>
    </row>
    <row r="32" spans="1:10" s="254" customFormat="1" ht="18.75">
      <c r="A32" s="251"/>
      <c r="B32" s="319" t="s">
        <v>811</v>
      </c>
      <c r="C32" s="319"/>
      <c r="D32" s="319"/>
      <c r="E32" s="319"/>
      <c r="F32" s="319"/>
      <c r="G32" s="255">
        <v>26000</v>
      </c>
      <c r="H32" s="290"/>
      <c r="I32" s="259"/>
      <c r="J32" s="260"/>
    </row>
    <row r="33" spans="1:10" s="254" customFormat="1" ht="18.75">
      <c r="A33" s="251"/>
      <c r="B33" s="256" t="s">
        <v>858</v>
      </c>
      <c r="C33" s="256"/>
      <c r="D33" s="256"/>
      <c r="E33" s="256"/>
      <c r="F33" s="256"/>
      <c r="G33" s="257">
        <v>100000</v>
      </c>
      <c r="H33" s="290"/>
      <c r="I33" s="259"/>
      <c r="J33" s="260"/>
    </row>
    <row r="34" spans="1:10" s="254" customFormat="1" ht="18.75">
      <c r="A34" s="251"/>
      <c r="B34" s="256" t="s">
        <v>812</v>
      </c>
      <c r="C34" s="256"/>
      <c r="D34" s="256"/>
      <c r="E34" s="256"/>
      <c r="F34" s="256"/>
      <c r="G34" s="257">
        <v>87740</v>
      </c>
      <c r="H34" s="290"/>
      <c r="I34" s="259"/>
      <c r="J34" s="260"/>
    </row>
    <row r="35" spans="1:10" s="254" customFormat="1" ht="18.75">
      <c r="A35" s="296"/>
      <c r="B35" s="296" t="s">
        <v>813</v>
      </c>
      <c r="C35" s="296"/>
      <c r="D35" s="296"/>
      <c r="E35" s="296"/>
      <c r="F35" s="296"/>
      <c r="G35" s="255">
        <v>17388</v>
      </c>
      <c r="H35" s="290"/>
      <c r="I35" s="259"/>
      <c r="J35" s="260"/>
    </row>
    <row r="36" spans="1:10" s="254" customFormat="1" ht="18.75">
      <c r="A36" s="256" t="s">
        <v>814</v>
      </c>
      <c r="B36" s="256"/>
      <c r="C36" s="256"/>
      <c r="D36" s="256"/>
      <c r="E36" s="256"/>
      <c r="F36" s="256"/>
      <c r="G36" s="257">
        <v>553579</v>
      </c>
      <c r="H36" s="290"/>
      <c r="I36" s="259"/>
      <c r="J36" s="260"/>
    </row>
    <row r="37" spans="1:10" s="195" customFormat="1" ht="18.75">
      <c r="A37" s="176" t="s">
        <v>643</v>
      </c>
      <c r="B37" s="292"/>
      <c r="C37" s="308"/>
      <c r="D37" s="292"/>
      <c r="E37" s="292"/>
      <c r="F37" s="292"/>
      <c r="G37" s="309">
        <f>SUM(G19:G36)</f>
        <v>6441254</v>
      </c>
      <c r="H37" s="202"/>
      <c r="I37" s="202"/>
      <c r="J37" s="202"/>
    </row>
    <row r="38" spans="1:9" s="197" customFormat="1" ht="18.75">
      <c r="A38" s="251"/>
      <c r="B38" s="295"/>
      <c r="C38" s="295"/>
      <c r="D38" s="148"/>
      <c r="E38" s="148"/>
      <c r="F38" s="148"/>
      <c r="G38" s="260"/>
      <c r="H38" s="207"/>
      <c r="I38" s="207"/>
    </row>
    <row r="39" spans="1:9" s="195" customFormat="1" ht="18.75">
      <c r="A39" s="146" t="s">
        <v>651</v>
      </c>
      <c r="B39" s="146"/>
      <c r="C39" s="146"/>
      <c r="D39" s="146"/>
      <c r="E39" s="146"/>
      <c r="F39" s="146"/>
      <c r="G39" s="310"/>
      <c r="H39" s="202"/>
      <c r="I39" s="202"/>
    </row>
    <row r="40" spans="1:9" s="195" customFormat="1" ht="18.75">
      <c r="A40" s="146" t="s">
        <v>819</v>
      </c>
      <c r="B40" s="146"/>
      <c r="C40" s="146"/>
      <c r="D40" s="146"/>
      <c r="E40" s="146"/>
      <c r="F40" s="146"/>
      <c r="G40" s="310"/>
      <c r="H40" s="202"/>
      <c r="I40" s="202"/>
    </row>
    <row r="41" spans="1:9" s="195" customFormat="1" ht="18.75">
      <c r="A41" s="144"/>
      <c r="B41" s="144" t="s">
        <v>45</v>
      </c>
      <c r="C41" s="144"/>
      <c r="D41" s="144"/>
      <c r="E41" s="144"/>
      <c r="F41" s="144"/>
      <c r="G41" s="253"/>
      <c r="H41" s="202"/>
      <c r="I41" s="202"/>
    </row>
    <row r="42" spans="1:9" s="195" customFormat="1" ht="18.75">
      <c r="A42" s="311"/>
      <c r="B42" s="151" t="s">
        <v>818</v>
      </c>
      <c r="C42" s="151"/>
      <c r="D42" s="151"/>
      <c r="E42" s="151"/>
      <c r="F42" s="151"/>
      <c r="G42" s="255">
        <v>-500000</v>
      </c>
      <c r="H42" s="202"/>
      <c r="I42" s="202"/>
    </row>
    <row r="43" spans="1:9" s="195" customFormat="1" ht="18.75">
      <c r="A43" s="144"/>
      <c r="B43" s="167" t="s">
        <v>90</v>
      </c>
      <c r="C43" s="167"/>
      <c r="D43" s="167"/>
      <c r="E43" s="167"/>
      <c r="F43" s="167"/>
      <c r="G43" s="257">
        <v>71839</v>
      </c>
      <c r="H43" s="202"/>
      <c r="I43" s="202"/>
    </row>
    <row r="44" spans="1:9" s="195" customFormat="1" ht="18.75">
      <c r="A44" s="144"/>
      <c r="B44" s="167" t="s">
        <v>820</v>
      </c>
      <c r="C44" s="167"/>
      <c r="D44" s="167"/>
      <c r="E44" s="167"/>
      <c r="F44" s="167"/>
      <c r="G44" s="257">
        <v>-27836</v>
      </c>
      <c r="H44" s="202"/>
      <c r="I44" s="202"/>
    </row>
    <row r="45" spans="1:9" s="195" customFormat="1" ht="18.75">
      <c r="A45" s="146" t="s">
        <v>650</v>
      </c>
      <c r="B45" s="146"/>
      <c r="C45" s="146"/>
      <c r="D45" s="146"/>
      <c r="E45" s="144"/>
      <c r="F45" s="144"/>
      <c r="G45" s="253"/>
      <c r="H45" s="202"/>
      <c r="I45" s="202"/>
    </row>
    <row r="46" spans="1:9" s="195" customFormat="1" ht="18.75">
      <c r="A46" s="146"/>
      <c r="B46" s="151" t="s">
        <v>822</v>
      </c>
      <c r="C46" s="151"/>
      <c r="D46" s="313"/>
      <c r="E46" s="151"/>
      <c r="F46" s="151"/>
      <c r="G46" s="255">
        <v>-201844</v>
      </c>
      <c r="H46" s="202"/>
      <c r="I46" s="202"/>
    </row>
    <row r="47" spans="1:9" s="195" customFormat="1" ht="18.75">
      <c r="A47" s="144"/>
      <c r="B47" s="167" t="s">
        <v>821</v>
      </c>
      <c r="C47" s="167"/>
      <c r="D47" s="167"/>
      <c r="E47" s="167"/>
      <c r="F47" s="167"/>
      <c r="G47" s="257">
        <v>-27251</v>
      </c>
      <c r="H47" s="202"/>
      <c r="I47" s="202"/>
    </row>
    <row r="48" spans="1:9" s="195" customFormat="1" ht="18.75">
      <c r="A48" s="146" t="s">
        <v>823</v>
      </c>
      <c r="B48" s="146"/>
      <c r="C48" s="146"/>
      <c r="D48" s="146"/>
      <c r="E48" s="146"/>
      <c r="F48" s="146"/>
      <c r="G48" s="310"/>
      <c r="H48" s="202"/>
      <c r="I48" s="202"/>
    </row>
    <row r="49" spans="1:9" s="195" customFormat="1" ht="18.75">
      <c r="A49" s="144"/>
      <c r="B49" s="151" t="s">
        <v>613</v>
      </c>
      <c r="C49" s="151"/>
      <c r="D49" s="151"/>
      <c r="E49" s="151"/>
      <c r="F49" s="151"/>
      <c r="G49" s="255">
        <v>180350</v>
      </c>
      <c r="H49" s="202"/>
      <c r="I49" s="202"/>
    </row>
    <row r="50" spans="1:9" s="197" customFormat="1" ht="18.75">
      <c r="A50" s="144"/>
      <c r="B50" s="167" t="s">
        <v>820</v>
      </c>
      <c r="C50" s="167"/>
      <c r="D50" s="167"/>
      <c r="E50" s="167"/>
      <c r="F50" s="167"/>
      <c r="G50" s="257">
        <v>48695</v>
      </c>
      <c r="H50" s="207"/>
      <c r="I50" s="207"/>
    </row>
    <row r="51" spans="1:10" s="189" customFormat="1" ht="18.75">
      <c r="A51" s="299" t="s">
        <v>824</v>
      </c>
      <c r="B51" s="148"/>
      <c r="C51" s="174"/>
      <c r="D51" s="174"/>
      <c r="E51" s="174"/>
      <c r="F51" s="174"/>
      <c r="G51" s="302"/>
      <c r="H51" s="211"/>
      <c r="I51" s="211"/>
      <c r="J51" s="190"/>
    </row>
    <row r="52" spans="1:10" s="187" customFormat="1" ht="18.75">
      <c r="A52" s="172"/>
      <c r="B52" s="151" t="s">
        <v>821</v>
      </c>
      <c r="C52" s="301"/>
      <c r="D52" s="301"/>
      <c r="E52" s="301"/>
      <c r="F52" s="301"/>
      <c r="G52" s="312">
        <v>5683</v>
      </c>
      <c r="H52" s="212"/>
      <c r="I52" s="212"/>
      <c r="J52" s="186"/>
    </row>
    <row r="53" spans="1:10" s="187" customFormat="1" ht="18.75">
      <c r="A53" s="299" t="s">
        <v>825</v>
      </c>
      <c r="B53" s="292"/>
      <c r="C53" s="176"/>
      <c r="D53" s="174"/>
      <c r="E53" s="174"/>
      <c r="F53" s="174"/>
      <c r="G53" s="302"/>
      <c r="H53" s="212"/>
      <c r="I53" s="212"/>
      <c r="J53" s="186"/>
    </row>
    <row r="54" spans="1:10" s="189" customFormat="1" ht="18.75">
      <c r="A54" s="299"/>
      <c r="B54" s="151" t="s">
        <v>613</v>
      </c>
      <c r="C54" s="301"/>
      <c r="D54" s="301"/>
      <c r="E54" s="301"/>
      <c r="F54" s="301"/>
      <c r="G54" s="312">
        <v>110246</v>
      </c>
      <c r="H54" s="211"/>
      <c r="I54" s="211"/>
      <c r="J54" s="190"/>
    </row>
    <row r="55" spans="1:10" s="189" customFormat="1" ht="18.75">
      <c r="A55" s="176"/>
      <c r="B55" s="167" t="s">
        <v>820</v>
      </c>
      <c r="C55" s="304"/>
      <c r="D55" s="304"/>
      <c r="E55" s="304"/>
      <c r="F55" s="304"/>
      <c r="G55" s="320">
        <v>29768</v>
      </c>
      <c r="H55" s="211"/>
      <c r="I55" s="211"/>
      <c r="J55" s="190"/>
    </row>
    <row r="56" spans="1:10" s="189" customFormat="1" ht="18.75">
      <c r="A56" s="176" t="s">
        <v>826</v>
      </c>
      <c r="B56" s="148"/>
      <c r="C56" s="174"/>
      <c r="D56" s="174"/>
      <c r="E56" s="174"/>
      <c r="F56" s="174"/>
      <c r="G56" s="302"/>
      <c r="H56" s="211"/>
      <c r="I56" s="211"/>
      <c r="J56" s="190"/>
    </row>
    <row r="57" spans="1:10" s="187" customFormat="1" ht="18.75">
      <c r="A57" s="174"/>
      <c r="B57" s="151" t="s">
        <v>613</v>
      </c>
      <c r="C57" s="301"/>
      <c r="D57" s="301"/>
      <c r="E57" s="301"/>
      <c r="F57" s="301"/>
      <c r="G57" s="312">
        <v>19827</v>
      </c>
      <c r="H57" s="212"/>
      <c r="I57" s="212"/>
      <c r="J57" s="186"/>
    </row>
    <row r="58" spans="1:10" s="187" customFormat="1" ht="18.75">
      <c r="A58" s="174"/>
      <c r="B58" s="167" t="s">
        <v>820</v>
      </c>
      <c r="C58" s="304"/>
      <c r="D58" s="304"/>
      <c r="E58" s="304"/>
      <c r="F58" s="304"/>
      <c r="G58" s="320">
        <v>428</v>
      </c>
      <c r="H58" s="212"/>
      <c r="I58" s="212"/>
      <c r="J58" s="186"/>
    </row>
    <row r="59" spans="1:10" s="187" customFormat="1" ht="18.75">
      <c r="A59" s="174"/>
      <c r="B59" s="148"/>
      <c r="C59" s="174"/>
      <c r="D59" s="174"/>
      <c r="E59" s="174"/>
      <c r="F59" s="174"/>
      <c r="G59" s="302"/>
      <c r="H59" s="212"/>
      <c r="I59" s="212"/>
      <c r="J59" s="186"/>
    </row>
    <row r="60" spans="1:10" s="187" customFormat="1" ht="18.75">
      <c r="A60" s="299" t="s">
        <v>827</v>
      </c>
      <c r="B60" s="292"/>
      <c r="C60" s="176"/>
      <c r="D60" s="176"/>
      <c r="E60" s="176"/>
      <c r="F60" s="176"/>
      <c r="G60" s="302"/>
      <c r="H60" s="212"/>
      <c r="I60" s="212"/>
      <c r="J60" s="186"/>
    </row>
    <row r="61" spans="1:10" s="187" customFormat="1" ht="18.75">
      <c r="A61" s="299"/>
      <c r="B61" s="148" t="s">
        <v>854</v>
      </c>
      <c r="C61" s="176"/>
      <c r="D61" s="176"/>
      <c r="E61" s="176"/>
      <c r="F61" s="176"/>
      <c r="G61" s="302">
        <v>10000</v>
      </c>
      <c r="H61" s="212"/>
      <c r="I61" s="212"/>
      <c r="J61" s="186"/>
    </row>
    <row r="62" spans="1:10" s="187" customFormat="1" ht="18.75">
      <c r="A62" s="172"/>
      <c r="B62" s="151" t="s">
        <v>855</v>
      </c>
      <c r="C62" s="301"/>
      <c r="D62" s="301"/>
      <c r="E62" s="301"/>
      <c r="F62" s="301"/>
      <c r="G62" s="312">
        <v>15000</v>
      </c>
      <c r="H62" s="212"/>
      <c r="I62" s="212"/>
      <c r="J62" s="186"/>
    </row>
    <row r="63" spans="1:10" s="187" customFormat="1" ht="18.75">
      <c r="A63" s="176" t="s">
        <v>828</v>
      </c>
      <c r="B63" s="292"/>
      <c r="C63" s="176"/>
      <c r="D63" s="176"/>
      <c r="E63" s="176"/>
      <c r="F63" s="174"/>
      <c r="G63" s="302"/>
      <c r="H63" s="212"/>
      <c r="I63" s="212"/>
      <c r="J63" s="186"/>
    </row>
    <row r="64" spans="1:10" s="189" customFormat="1" ht="18.75">
      <c r="A64" s="176"/>
      <c r="B64" s="151" t="s">
        <v>829</v>
      </c>
      <c r="C64" s="301"/>
      <c r="D64" s="301"/>
      <c r="E64" s="301"/>
      <c r="F64" s="301"/>
      <c r="G64" s="312">
        <v>66668</v>
      </c>
      <c r="H64" s="211"/>
      <c r="I64" s="211"/>
      <c r="J64" s="190"/>
    </row>
    <row r="65" spans="1:10" s="187" customFormat="1" ht="18.75">
      <c r="A65" s="176" t="s">
        <v>644</v>
      </c>
      <c r="B65" s="292"/>
      <c r="C65" s="176"/>
      <c r="D65" s="174"/>
      <c r="E65" s="174"/>
      <c r="F65" s="174"/>
      <c r="G65" s="302"/>
      <c r="H65" s="212"/>
      <c r="I65" s="212"/>
      <c r="J65" s="186"/>
    </row>
    <row r="66" spans="1:10" s="187" customFormat="1" ht="18.75">
      <c r="A66" s="176"/>
      <c r="B66" s="292" t="s">
        <v>835</v>
      </c>
      <c r="C66" s="176"/>
      <c r="D66" s="174"/>
      <c r="E66" s="174"/>
      <c r="F66" s="174"/>
      <c r="G66" s="302"/>
      <c r="H66" s="212"/>
      <c r="I66" s="212"/>
      <c r="J66" s="186"/>
    </row>
    <row r="67" spans="1:10" s="187" customFormat="1" ht="18.75">
      <c r="A67" s="174"/>
      <c r="B67" s="151" t="s">
        <v>833</v>
      </c>
      <c r="C67" s="301"/>
      <c r="D67" s="301"/>
      <c r="E67" s="301"/>
      <c r="F67" s="301"/>
      <c r="G67" s="312">
        <v>3858268</v>
      </c>
      <c r="H67" s="212"/>
      <c r="I67" s="212"/>
      <c r="J67" s="186"/>
    </row>
    <row r="68" spans="1:10" s="189" customFormat="1" ht="18.75">
      <c r="A68" s="299"/>
      <c r="B68" s="151" t="s">
        <v>831</v>
      </c>
      <c r="C68" s="301"/>
      <c r="D68" s="301"/>
      <c r="E68" s="301"/>
      <c r="F68" s="301"/>
      <c r="G68" s="312">
        <v>1041732</v>
      </c>
      <c r="H68" s="211"/>
      <c r="I68" s="211"/>
      <c r="J68" s="190"/>
    </row>
    <row r="69" spans="1:10" s="187" customFormat="1" ht="18.75">
      <c r="A69" s="299" t="s">
        <v>704</v>
      </c>
      <c r="B69" s="313"/>
      <c r="C69" s="301"/>
      <c r="D69" s="301"/>
      <c r="E69" s="301"/>
      <c r="F69" s="301"/>
      <c r="G69" s="312"/>
      <c r="H69" s="212"/>
      <c r="I69" s="212"/>
      <c r="J69" s="186"/>
    </row>
    <row r="70" spans="1:10" ht="18.75">
      <c r="A70" s="275"/>
      <c r="B70" s="275" t="s">
        <v>834</v>
      </c>
      <c r="C70" s="275"/>
      <c r="D70" s="275"/>
      <c r="E70" s="275"/>
      <c r="F70" s="275"/>
      <c r="G70" s="275"/>
      <c r="H70" s="275"/>
      <c r="I70" s="275"/>
      <c r="J70" s="260"/>
    </row>
    <row r="71" spans="1:10" ht="18.75">
      <c r="A71" s="252"/>
      <c r="B71" s="296" t="s">
        <v>836</v>
      </c>
      <c r="C71" s="296"/>
      <c r="D71" s="296"/>
      <c r="E71" s="296"/>
      <c r="F71" s="296"/>
      <c r="G71" s="312">
        <v>70869</v>
      </c>
      <c r="H71" s="290"/>
      <c r="I71" s="290"/>
      <c r="J71" s="260"/>
    </row>
    <row r="72" spans="1:10" ht="18.75">
      <c r="A72" s="275"/>
      <c r="B72" s="321" t="s">
        <v>837</v>
      </c>
      <c r="C72" s="321"/>
      <c r="D72" s="321"/>
      <c r="E72" s="321"/>
      <c r="F72" s="321"/>
      <c r="G72" s="321">
        <v>17736</v>
      </c>
      <c r="H72" s="275"/>
      <c r="I72" s="275"/>
      <c r="J72" s="260"/>
    </row>
    <row r="73" spans="1:10" ht="18.75">
      <c r="A73" s="275"/>
      <c r="B73" s="321" t="s">
        <v>841</v>
      </c>
      <c r="C73" s="321"/>
      <c r="D73" s="321"/>
      <c r="E73" s="321"/>
      <c r="F73" s="321"/>
      <c r="G73" s="321">
        <v>-28500</v>
      </c>
      <c r="H73" s="275"/>
      <c r="I73" s="275"/>
      <c r="J73" s="260"/>
    </row>
    <row r="74" spans="1:10" ht="18.75">
      <c r="A74" s="319" t="s">
        <v>621</v>
      </c>
      <c r="B74" s="319"/>
      <c r="C74" s="319"/>
      <c r="D74" s="319"/>
      <c r="E74" s="319"/>
      <c r="F74" s="319"/>
      <c r="G74" s="312">
        <v>1679576</v>
      </c>
      <c r="H74" s="290"/>
      <c r="I74" s="290"/>
      <c r="J74" s="260"/>
    </row>
    <row r="75" spans="1:10" s="187" customFormat="1" ht="18.75">
      <c r="A75" s="172"/>
      <c r="B75" s="148"/>
      <c r="C75" s="174"/>
      <c r="D75" s="174"/>
      <c r="E75" s="174"/>
      <c r="F75" s="174"/>
      <c r="G75" s="302"/>
      <c r="H75" s="212"/>
      <c r="I75" s="212"/>
      <c r="J75" s="186"/>
    </row>
    <row r="76" spans="1:7" s="195" customFormat="1" ht="18.75">
      <c r="A76" s="146" t="s">
        <v>643</v>
      </c>
      <c r="B76" s="146"/>
      <c r="C76" s="146"/>
      <c r="D76" s="146"/>
      <c r="E76" s="146"/>
      <c r="F76" s="146"/>
      <c r="G76" s="310">
        <f>SUM(G42:G75)</f>
        <v>6441254</v>
      </c>
    </row>
    <row r="77" spans="1:7" s="195" customFormat="1" ht="18.75">
      <c r="A77" s="146"/>
      <c r="B77" s="146"/>
      <c r="C77" s="146"/>
      <c r="D77" s="146"/>
      <c r="E77" s="146"/>
      <c r="F77" s="146"/>
      <c r="G77" s="310"/>
    </row>
    <row r="78" spans="1:7" s="195" customFormat="1" ht="18.75">
      <c r="A78" s="146"/>
      <c r="B78" s="146"/>
      <c r="C78" s="146"/>
      <c r="D78" s="146"/>
      <c r="E78" s="146"/>
      <c r="F78" s="146"/>
      <c r="G78" s="310"/>
    </row>
    <row r="79" spans="1:9" s="197" customFormat="1" ht="18.75">
      <c r="A79" s="146" t="s">
        <v>608</v>
      </c>
      <c r="B79" s="146"/>
      <c r="C79" s="146"/>
      <c r="D79" s="146"/>
      <c r="E79" s="146"/>
      <c r="F79" s="147"/>
      <c r="G79" s="306"/>
      <c r="H79" s="195"/>
      <c r="I79" s="216"/>
    </row>
    <row r="80" spans="1:7" s="197" customFormat="1" ht="19.5">
      <c r="A80" s="155" t="s">
        <v>609</v>
      </c>
      <c r="B80" s="155"/>
      <c r="C80" s="155"/>
      <c r="D80" s="155"/>
      <c r="E80" s="155" t="s">
        <v>610</v>
      </c>
      <c r="F80" s="155"/>
      <c r="G80" s="314"/>
    </row>
    <row r="81" spans="1:7" s="197" customFormat="1" ht="19.5">
      <c r="A81" s="157" t="s">
        <v>606</v>
      </c>
      <c r="B81" s="155"/>
      <c r="C81" s="155"/>
      <c r="D81" s="155"/>
      <c r="E81" s="148"/>
      <c r="F81" s="148"/>
      <c r="G81" s="315"/>
    </row>
    <row r="82" spans="1:10" s="197" customFormat="1" ht="18.75">
      <c r="A82" s="157" t="s">
        <v>644</v>
      </c>
      <c r="B82" s="275"/>
      <c r="C82" s="275"/>
      <c r="D82" s="278"/>
      <c r="E82" s="278"/>
      <c r="F82" s="278"/>
      <c r="G82" s="278"/>
      <c r="H82" s="275"/>
      <c r="I82" s="275"/>
      <c r="J82" s="275"/>
    </row>
    <row r="83" spans="1:10" s="197" customFormat="1" ht="18.75">
      <c r="A83" s="157" t="s">
        <v>832</v>
      </c>
      <c r="B83" s="275"/>
      <c r="C83" s="275"/>
      <c r="D83" s="278"/>
      <c r="E83" s="278" t="s">
        <v>832</v>
      </c>
      <c r="F83" s="278"/>
      <c r="G83" s="278"/>
      <c r="H83" s="275"/>
      <c r="I83" s="275"/>
      <c r="J83" s="275"/>
    </row>
    <row r="84" spans="1:7" ht="17.25" customHeight="1">
      <c r="A84" s="322" t="s">
        <v>830</v>
      </c>
      <c r="B84" s="318"/>
      <c r="C84" s="318"/>
      <c r="D84" s="312">
        <v>120</v>
      </c>
      <c r="E84" s="322" t="s">
        <v>856</v>
      </c>
      <c r="F84" s="322"/>
      <c r="G84" s="324">
        <v>120</v>
      </c>
    </row>
    <row r="85" spans="1:7" ht="17.25" customHeight="1">
      <c r="A85" s="323" t="s">
        <v>831</v>
      </c>
      <c r="B85" s="321"/>
      <c r="C85" s="321"/>
      <c r="D85" s="320">
        <v>32</v>
      </c>
      <c r="E85" s="278" t="s">
        <v>831</v>
      </c>
      <c r="F85" s="278"/>
      <c r="G85" s="302">
        <v>32</v>
      </c>
    </row>
    <row r="86" spans="1:7" ht="17.25" customHeight="1">
      <c r="A86" s="278" t="s">
        <v>838</v>
      </c>
      <c r="B86" s="278"/>
      <c r="C86" s="278"/>
      <c r="D86" s="302"/>
      <c r="E86" s="278" t="s">
        <v>857</v>
      </c>
      <c r="F86" s="278"/>
      <c r="G86" s="302"/>
    </row>
    <row r="87" spans="1:7" ht="17.25" customHeight="1">
      <c r="A87" s="316"/>
      <c r="B87" s="318" t="s">
        <v>839</v>
      </c>
      <c r="C87" s="318"/>
      <c r="D87" s="312">
        <v>55118</v>
      </c>
      <c r="E87" s="318" t="s">
        <v>839</v>
      </c>
      <c r="F87" s="318"/>
      <c r="G87" s="312">
        <v>55118</v>
      </c>
    </row>
    <row r="88" spans="1:7" ht="17.25" customHeight="1">
      <c r="A88" s="316"/>
      <c r="B88" s="321" t="s">
        <v>840</v>
      </c>
      <c r="C88" s="321"/>
      <c r="D88" s="320">
        <v>14882</v>
      </c>
      <c r="E88" s="321" t="s">
        <v>840</v>
      </c>
      <c r="F88" s="321"/>
      <c r="G88" s="320">
        <v>14882</v>
      </c>
    </row>
    <row r="89" spans="1:7" ht="17.25" customHeight="1">
      <c r="A89" s="316" t="s">
        <v>842</v>
      </c>
      <c r="B89" s="278"/>
      <c r="C89" s="278"/>
      <c r="D89" s="302"/>
      <c r="E89" s="174" t="s">
        <v>843</v>
      </c>
      <c r="F89" s="148"/>
      <c r="G89" s="302"/>
    </row>
    <row r="90" spans="1:7" ht="17.25" customHeight="1" hidden="1">
      <c r="A90" s="316"/>
      <c r="B90" s="278"/>
      <c r="C90" s="278"/>
      <c r="D90" s="302"/>
      <c r="E90" s="148"/>
      <c r="F90" s="317"/>
      <c r="G90" s="302"/>
    </row>
    <row r="91" spans="1:7" ht="17.25" customHeight="1" hidden="1">
      <c r="A91" s="316"/>
      <c r="B91" s="278"/>
      <c r="C91" s="278"/>
      <c r="D91" s="302"/>
      <c r="E91" s="148"/>
      <c r="F91" s="317"/>
      <c r="G91" s="302"/>
    </row>
    <row r="92" spans="1:7" s="197" customFormat="1" ht="17.25" customHeight="1" hidden="1">
      <c r="A92" s="144"/>
      <c r="B92" s="278"/>
      <c r="C92" s="278"/>
      <c r="D92" s="302"/>
      <c r="E92" s="278"/>
      <c r="F92" s="278"/>
      <c r="G92" s="302"/>
    </row>
    <row r="93" spans="1:7" s="197" customFormat="1" ht="17.25" customHeight="1" hidden="1">
      <c r="A93" s="144"/>
      <c r="B93" s="278"/>
      <c r="C93" s="278"/>
      <c r="D93" s="302"/>
      <c r="E93" s="278"/>
      <c r="F93" s="278"/>
      <c r="G93" s="302"/>
    </row>
    <row r="94" spans="1:7" s="197" customFormat="1" ht="17.25" customHeight="1" hidden="1">
      <c r="A94" s="144"/>
      <c r="B94" s="278"/>
      <c r="C94" s="278"/>
      <c r="D94" s="302"/>
      <c r="E94" s="278"/>
      <c r="F94" s="278"/>
      <c r="G94" s="302"/>
    </row>
    <row r="95" spans="1:7" s="197" customFormat="1" ht="17.25" customHeight="1" hidden="1">
      <c r="A95" s="144"/>
      <c r="B95" s="278"/>
      <c r="C95" s="278"/>
      <c r="D95" s="302"/>
      <c r="E95" s="278"/>
      <c r="F95" s="278"/>
      <c r="G95" s="302"/>
    </row>
    <row r="96" spans="1:7" s="197" customFormat="1" ht="17.25" customHeight="1" hidden="1">
      <c r="A96" s="144"/>
      <c r="B96" s="278"/>
      <c r="C96" s="278"/>
      <c r="D96" s="302"/>
      <c r="E96" s="278"/>
      <c r="F96" s="278"/>
      <c r="G96" s="302"/>
    </row>
    <row r="97" spans="1:7" s="197" customFormat="1" ht="17.25" customHeight="1" hidden="1">
      <c r="A97" s="144"/>
      <c r="B97" s="278"/>
      <c r="C97" s="278"/>
      <c r="D97" s="302"/>
      <c r="E97" s="278"/>
      <c r="F97" s="278"/>
      <c r="G97" s="302"/>
    </row>
    <row r="98" spans="1:7" s="197" customFormat="1" ht="17.25" customHeight="1" hidden="1">
      <c r="A98" s="144"/>
      <c r="B98" s="278"/>
      <c r="C98" s="278"/>
      <c r="D98" s="302"/>
      <c r="E98" s="278"/>
      <c r="F98" s="278"/>
      <c r="G98" s="302"/>
    </row>
    <row r="99" spans="1:7" s="197" customFormat="1" ht="17.25" customHeight="1" hidden="1">
      <c r="A99" s="144"/>
      <c r="B99" s="278"/>
      <c r="C99" s="278"/>
      <c r="D99" s="302"/>
      <c r="E99" s="278"/>
      <c r="F99" s="278"/>
      <c r="G99" s="302"/>
    </row>
    <row r="100" spans="1:7" ht="17.25" customHeight="1" hidden="1">
      <c r="A100" s="317"/>
      <c r="B100" s="278"/>
      <c r="C100" s="278"/>
      <c r="D100" s="302"/>
      <c r="E100" s="278"/>
      <c r="F100" s="278"/>
      <c r="G100" s="302"/>
    </row>
    <row r="101" spans="1:10" ht="20.25" hidden="1">
      <c r="A101" s="333"/>
      <c r="B101" s="333"/>
      <c r="C101" s="333"/>
      <c r="D101" s="333"/>
      <c r="E101" s="333"/>
      <c r="F101" s="333"/>
      <c r="G101" s="333"/>
      <c r="H101" s="280"/>
      <c r="I101" s="280"/>
      <c r="J101" s="280"/>
    </row>
    <row r="102" spans="1:10" ht="18.75" hidden="1">
      <c r="A102" s="333"/>
      <c r="B102" s="333"/>
      <c r="C102" s="333"/>
      <c r="D102" s="333"/>
      <c r="E102" s="333"/>
      <c r="F102" s="333"/>
      <c r="G102" s="333"/>
      <c r="H102" s="281"/>
      <c r="I102" s="281"/>
      <c r="J102" s="281"/>
    </row>
    <row r="103" spans="1:10" ht="18.75" hidden="1">
      <c r="A103" s="333"/>
      <c r="B103" s="333"/>
      <c r="C103" s="333"/>
      <c r="D103" s="333"/>
      <c r="E103" s="333"/>
      <c r="F103" s="333"/>
      <c r="G103" s="333"/>
      <c r="H103" s="281"/>
      <c r="I103" s="281"/>
      <c r="J103" s="281"/>
    </row>
    <row r="104" spans="1:10" ht="18.75" hidden="1">
      <c r="A104" s="291"/>
      <c r="B104" s="291"/>
      <c r="C104" s="291"/>
      <c r="D104" s="291"/>
      <c r="E104" s="291"/>
      <c r="F104" s="291"/>
      <c r="G104" s="291"/>
      <c r="H104" s="141"/>
      <c r="J104" s="142"/>
    </row>
    <row r="105" spans="1:10" ht="18.75" hidden="1">
      <c r="A105" s="148"/>
      <c r="B105" s="148"/>
      <c r="C105" s="148"/>
      <c r="D105" s="148"/>
      <c r="E105" s="148"/>
      <c r="F105" s="149"/>
      <c r="G105" s="148"/>
      <c r="H105" s="144"/>
      <c r="I105" s="144"/>
      <c r="J105" s="145"/>
    </row>
    <row r="106" spans="1:10" ht="18.75" hidden="1">
      <c r="A106" s="292"/>
      <c r="B106" s="292"/>
      <c r="C106" s="292"/>
      <c r="D106" s="292"/>
      <c r="E106" s="292"/>
      <c r="F106" s="293"/>
      <c r="G106" s="292"/>
      <c r="H106" s="146"/>
      <c r="I106" s="146"/>
      <c r="J106" s="147"/>
    </row>
    <row r="107" spans="1:10" ht="18.75" hidden="1">
      <c r="A107" s="148"/>
      <c r="B107" s="148"/>
      <c r="C107" s="148"/>
      <c r="D107" s="148"/>
      <c r="E107" s="148"/>
      <c r="F107" s="149"/>
      <c r="G107" s="148"/>
      <c r="H107" s="144"/>
      <c r="I107" s="144"/>
      <c r="J107" s="145"/>
    </row>
    <row r="108" spans="1:10" s="150" customFormat="1" ht="18.75" hidden="1">
      <c r="A108" s="148"/>
      <c r="B108" s="148"/>
      <c r="C108" s="148"/>
      <c r="D108" s="148"/>
      <c r="E108" s="148"/>
      <c r="F108" s="149"/>
      <c r="G108" s="148"/>
      <c r="H108" s="148"/>
      <c r="I108" s="148"/>
      <c r="J108" s="149"/>
    </row>
    <row r="109" spans="1:12" s="150" customFormat="1" ht="18.75" hidden="1">
      <c r="A109" s="148"/>
      <c r="B109" s="148"/>
      <c r="C109" s="148"/>
      <c r="D109" s="148"/>
      <c r="E109" s="148"/>
      <c r="F109" s="149"/>
      <c r="G109" s="148"/>
      <c r="H109" s="151"/>
      <c r="I109" s="151"/>
      <c r="J109" s="152">
        <v>4600</v>
      </c>
      <c r="L109" s="153"/>
    </row>
    <row r="110" spans="1:10" ht="18.75" hidden="1">
      <c r="A110" s="148"/>
      <c r="B110" s="148"/>
      <c r="C110" s="148"/>
      <c r="D110" s="148"/>
      <c r="E110" s="148"/>
      <c r="F110" s="149"/>
      <c r="G110" s="148"/>
      <c r="H110" s="144"/>
      <c r="I110" s="144"/>
      <c r="J110" s="145"/>
    </row>
    <row r="111" spans="1:10" ht="18.75" hidden="1">
      <c r="A111" s="292"/>
      <c r="B111" s="292"/>
      <c r="C111" s="292"/>
      <c r="D111" s="292"/>
      <c r="E111" s="292"/>
      <c r="F111" s="293"/>
      <c r="G111" s="292"/>
      <c r="H111" s="146"/>
      <c r="I111" s="146"/>
      <c r="J111" s="147"/>
    </row>
    <row r="112" spans="1:10" ht="18.75" hidden="1">
      <c r="A112" s="148"/>
      <c r="B112" s="148"/>
      <c r="C112" s="148"/>
      <c r="D112" s="148"/>
      <c r="E112" s="148"/>
      <c r="F112" s="149"/>
      <c r="G112" s="148"/>
      <c r="H112" s="144"/>
      <c r="I112" s="144"/>
      <c r="J112" s="145"/>
    </row>
    <row r="113" spans="1:10" ht="18.75" hidden="1">
      <c r="A113" s="170"/>
      <c r="B113" s="170"/>
      <c r="C113" s="170"/>
      <c r="D113" s="148"/>
      <c r="E113" s="148"/>
      <c r="F113" s="149"/>
      <c r="G113" s="148"/>
      <c r="H113" s="151"/>
      <c r="I113" s="151"/>
      <c r="J113" s="152">
        <v>4600</v>
      </c>
    </row>
    <row r="114" spans="1:10" ht="18.75" hidden="1">
      <c r="A114" s="292"/>
      <c r="B114" s="292"/>
      <c r="C114" s="292"/>
      <c r="D114" s="292"/>
      <c r="E114" s="292"/>
      <c r="F114" s="293"/>
      <c r="G114" s="292"/>
      <c r="H114" s="146"/>
      <c r="I114" s="146"/>
      <c r="J114" s="147"/>
    </row>
    <row r="115" spans="1:8" ht="19.5" hidden="1">
      <c r="A115" s="162"/>
      <c r="B115" s="162"/>
      <c r="C115" s="162"/>
      <c r="D115" s="162"/>
      <c r="E115" s="162"/>
      <c r="F115" s="162"/>
      <c r="G115" s="162"/>
      <c r="H115" s="156"/>
    </row>
    <row r="116" spans="1:8" ht="19.5">
      <c r="A116" s="325"/>
      <c r="B116" s="326"/>
      <c r="C116" s="326"/>
      <c r="D116" s="327">
        <v>6500000</v>
      </c>
      <c r="E116" s="151"/>
      <c r="F116" s="151"/>
      <c r="G116" s="152">
        <v>6500000</v>
      </c>
      <c r="H116" s="159"/>
    </row>
    <row r="117" spans="1:8" ht="19.5" customHeight="1" hidden="1">
      <c r="A117" s="148"/>
      <c r="B117" s="148"/>
      <c r="C117" s="148"/>
      <c r="D117" s="148"/>
      <c r="E117" s="160"/>
      <c r="F117" s="161"/>
      <c r="G117" s="162"/>
      <c r="H117" s="149"/>
    </row>
    <row r="118" spans="1:12" ht="18.75" customHeight="1" hidden="1">
      <c r="A118" s="148"/>
      <c r="B118" s="148"/>
      <c r="C118" s="180"/>
      <c r="D118" s="180"/>
      <c r="E118" s="165"/>
      <c r="F118" s="165"/>
      <c r="G118" s="165"/>
      <c r="H118" s="149">
        <v>12100</v>
      </c>
      <c r="L118" s="166"/>
    </row>
    <row r="119" spans="1:8" ht="18.75" customHeight="1" hidden="1">
      <c r="A119" s="148"/>
      <c r="B119" s="148"/>
      <c r="C119" s="180"/>
      <c r="D119" s="180"/>
      <c r="E119" s="165"/>
      <c r="F119" s="165"/>
      <c r="G119" s="165"/>
      <c r="H119" s="149">
        <v>3267</v>
      </c>
    </row>
    <row r="120" spans="1:8" ht="16.5" customHeight="1" hidden="1">
      <c r="A120" s="148"/>
      <c r="B120" s="148"/>
      <c r="C120" s="148"/>
      <c r="D120" s="148"/>
      <c r="E120" s="170"/>
      <c r="F120" s="148"/>
      <c r="G120" s="148"/>
      <c r="H120" s="149">
        <v>96141</v>
      </c>
    </row>
    <row r="121" spans="1:8" ht="16.5" customHeight="1" hidden="1">
      <c r="A121" s="148"/>
      <c r="B121" s="180"/>
      <c r="C121" s="148"/>
      <c r="D121" s="148"/>
      <c r="E121" s="170"/>
      <c r="F121" s="148"/>
      <c r="G121" s="148"/>
      <c r="H121" s="149"/>
    </row>
    <row r="122" spans="1:8" ht="16.5" customHeight="1">
      <c r="A122" s="148" t="s">
        <v>845</v>
      </c>
      <c r="B122" s="180"/>
      <c r="C122" s="148"/>
      <c r="D122" s="148"/>
      <c r="E122" s="170" t="s">
        <v>809</v>
      </c>
      <c r="F122" s="148"/>
      <c r="G122" s="148"/>
      <c r="H122" s="149"/>
    </row>
    <row r="123" spans="1:8" ht="18.75" customHeight="1">
      <c r="A123" s="322"/>
      <c r="B123" s="319"/>
      <c r="C123" s="319"/>
      <c r="D123" s="328">
        <v>166223</v>
      </c>
      <c r="E123" s="334"/>
      <c r="F123" s="334"/>
      <c r="G123" s="329">
        <v>166223</v>
      </c>
      <c r="H123" s="149"/>
    </row>
    <row r="124" spans="1:7" ht="17.25" customHeight="1">
      <c r="A124" s="291"/>
      <c r="B124" s="150"/>
      <c r="C124" s="150"/>
      <c r="D124" s="181"/>
      <c r="E124" s="331"/>
      <c r="F124" s="331"/>
      <c r="G124" s="149"/>
    </row>
    <row r="125" spans="1:7" ht="15">
      <c r="A125" s="150"/>
      <c r="B125" s="150"/>
      <c r="C125" s="150"/>
      <c r="D125" s="150"/>
      <c r="E125" s="150"/>
      <c r="F125" s="150"/>
      <c r="G125" s="294"/>
    </row>
    <row r="127" spans="1:10" ht="18.75">
      <c r="A127" s="172" t="s">
        <v>847</v>
      </c>
      <c r="B127" s="173"/>
      <c r="C127" s="174"/>
      <c r="D127" s="174"/>
      <c r="E127" s="174"/>
      <c r="F127" s="175"/>
      <c r="G127" s="173"/>
      <c r="H127" s="176"/>
      <c r="I127" s="177"/>
      <c r="J127" s="42"/>
    </row>
    <row r="128" spans="6:10" ht="15">
      <c r="F128" s="42"/>
      <c r="G128"/>
      <c r="J128" s="42"/>
    </row>
    <row r="129" spans="6:10" ht="15">
      <c r="F129" s="42"/>
      <c r="G129"/>
      <c r="J129" s="42"/>
    </row>
    <row r="130" spans="1:9" ht="18.75">
      <c r="A130" s="172"/>
      <c r="B130" s="173"/>
      <c r="C130" s="174"/>
      <c r="D130" s="174"/>
      <c r="E130" s="174"/>
      <c r="F130" s="184" t="s">
        <v>632</v>
      </c>
      <c r="G130" s="184"/>
      <c r="H130" s="184"/>
      <c r="I130" s="184"/>
    </row>
    <row r="131" spans="1:9" ht="18.75">
      <c r="A131" s="172"/>
      <c r="B131" s="173"/>
      <c r="C131" s="174"/>
      <c r="D131" s="174"/>
      <c r="E131" s="174"/>
      <c r="F131" s="184" t="s">
        <v>87</v>
      </c>
      <c r="H131" s="184"/>
      <c r="I131" s="42"/>
    </row>
  </sheetData>
  <sheetProtection/>
  <mergeCells count="6">
    <mergeCell ref="E124:F124"/>
    <mergeCell ref="A1:G1"/>
    <mergeCell ref="A101:G101"/>
    <mergeCell ref="A102:G102"/>
    <mergeCell ref="A103:G103"/>
    <mergeCell ref="E123:F1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Q16">
      <selection activeCell="U36" sqref="U36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4.7109375" style="0" customWidth="1"/>
    <col min="15" max="15" width="25.7109375" style="0" customWidth="1"/>
    <col min="16" max="27" width="14.7109375" style="0" customWidth="1"/>
  </cols>
  <sheetData>
    <row r="1" spans="1:25" s="2" customFormat="1" ht="15.75">
      <c r="A1" s="356" t="s">
        <v>563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</row>
    <row r="2" s="247" customFormat="1" ht="15" customHeight="1">
      <c r="B2" s="24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" t="s">
        <v>667</v>
      </c>
      <c r="Q3" s="1" t="s">
        <v>668</v>
      </c>
      <c r="R3" s="1" t="s">
        <v>669</v>
      </c>
      <c r="S3" s="1" t="s">
        <v>670</v>
      </c>
      <c r="T3" s="1" t="s">
        <v>705</v>
      </c>
      <c r="U3" s="1" t="s">
        <v>706</v>
      </c>
      <c r="V3" s="1" t="s">
        <v>707</v>
      </c>
      <c r="W3" s="1" t="s">
        <v>708</v>
      </c>
      <c r="X3" s="1" t="s">
        <v>709</v>
      </c>
      <c r="Y3" s="1" t="s">
        <v>710</v>
      </c>
      <c r="Z3" s="1" t="s">
        <v>711</v>
      </c>
      <c r="AA3" s="1" t="s">
        <v>712</v>
      </c>
    </row>
    <row r="4" spans="1:27" s="11" customFormat="1" ht="15.75">
      <c r="A4" s="1">
        <v>1</v>
      </c>
      <c r="B4" s="351" t="s">
        <v>9</v>
      </c>
      <c r="C4" s="351" t="s">
        <v>404</v>
      </c>
      <c r="D4" s="351"/>
      <c r="E4" s="351"/>
      <c r="F4" s="351" t="s">
        <v>134</v>
      </c>
      <c r="G4" s="351"/>
      <c r="H4" s="351"/>
      <c r="I4" s="351" t="s">
        <v>135</v>
      </c>
      <c r="J4" s="351"/>
      <c r="K4" s="351"/>
      <c r="L4" s="351" t="s">
        <v>5</v>
      </c>
      <c r="M4" s="351"/>
      <c r="N4" s="351"/>
      <c r="O4" s="351" t="s">
        <v>9</v>
      </c>
      <c r="P4" s="351" t="s">
        <v>404</v>
      </c>
      <c r="Q4" s="351"/>
      <c r="R4" s="351"/>
      <c r="S4" s="351" t="s">
        <v>134</v>
      </c>
      <c r="T4" s="351"/>
      <c r="U4" s="351"/>
      <c r="V4" s="351" t="s">
        <v>135</v>
      </c>
      <c r="W4" s="351"/>
      <c r="X4" s="351"/>
      <c r="Y4" s="351" t="s">
        <v>5</v>
      </c>
      <c r="Z4" s="351"/>
      <c r="AA4" s="351"/>
    </row>
    <row r="5" spans="1:27" s="11" customFormat="1" ht="15.75" customHeight="1">
      <c r="A5" s="1">
        <v>2</v>
      </c>
      <c r="B5" s="351"/>
      <c r="C5" s="90" t="s">
        <v>4</v>
      </c>
      <c r="D5" s="4" t="s">
        <v>794</v>
      </c>
      <c r="E5" s="4" t="s">
        <v>849</v>
      </c>
      <c r="F5" s="90" t="s">
        <v>4</v>
      </c>
      <c r="G5" s="4" t="s">
        <v>794</v>
      </c>
      <c r="H5" s="4" t="s">
        <v>849</v>
      </c>
      <c r="I5" s="90" t="s">
        <v>4</v>
      </c>
      <c r="J5" s="4" t="s">
        <v>794</v>
      </c>
      <c r="K5" s="4" t="s">
        <v>849</v>
      </c>
      <c r="L5" s="90" t="s">
        <v>4</v>
      </c>
      <c r="M5" s="4" t="s">
        <v>794</v>
      </c>
      <c r="N5" s="4" t="s">
        <v>849</v>
      </c>
      <c r="O5" s="351"/>
      <c r="P5" s="90" t="s">
        <v>4</v>
      </c>
      <c r="Q5" s="4" t="s">
        <v>794</v>
      </c>
      <c r="R5" s="4" t="s">
        <v>849</v>
      </c>
      <c r="S5" s="90" t="s">
        <v>4</v>
      </c>
      <c r="T5" s="4" t="s">
        <v>794</v>
      </c>
      <c r="U5" s="4" t="s">
        <v>849</v>
      </c>
      <c r="V5" s="90" t="s">
        <v>4</v>
      </c>
      <c r="W5" s="4" t="s">
        <v>794</v>
      </c>
      <c r="X5" s="4" t="s">
        <v>849</v>
      </c>
      <c r="Y5" s="90" t="s">
        <v>4</v>
      </c>
      <c r="Z5" s="4" t="s">
        <v>794</v>
      </c>
      <c r="AA5" s="4" t="s">
        <v>849</v>
      </c>
    </row>
    <row r="6" spans="1:27" s="97" customFormat="1" ht="16.5">
      <c r="A6" s="1">
        <v>3</v>
      </c>
      <c r="B6" s="357" t="s">
        <v>53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 t="s">
        <v>146</v>
      </c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</row>
    <row r="7" spans="1:27" s="11" customFormat="1" ht="47.25">
      <c r="A7" s="1">
        <v>4</v>
      </c>
      <c r="B7" s="92" t="s">
        <v>301</v>
      </c>
      <c r="C7" s="5">
        <f>Bevételek!C94</f>
        <v>0</v>
      </c>
      <c r="D7" s="5">
        <f>Bevételek!D94</f>
        <v>0</v>
      </c>
      <c r="E7" s="5">
        <f>Bevételek!E94</f>
        <v>0</v>
      </c>
      <c r="F7" s="5">
        <f>Bevételek!C95</f>
        <v>45331580</v>
      </c>
      <c r="G7" s="5">
        <f>Bevételek!D95</f>
        <v>49483410</v>
      </c>
      <c r="H7" s="5">
        <f>Bevételek!E95</f>
        <v>53432438</v>
      </c>
      <c r="I7" s="5">
        <f>Bevételek!C96</f>
        <v>0</v>
      </c>
      <c r="J7" s="5">
        <f>Bevételek!D96</f>
        <v>0</v>
      </c>
      <c r="K7" s="5">
        <f>Bevételek!E96</f>
        <v>0</v>
      </c>
      <c r="L7" s="5">
        <f aca="true" t="shared" si="0" ref="L7:N10">C7+F7+I7</f>
        <v>45331580</v>
      </c>
      <c r="M7" s="5">
        <f t="shared" si="0"/>
        <v>49483410</v>
      </c>
      <c r="N7" s="5">
        <f t="shared" si="0"/>
        <v>53432438</v>
      </c>
      <c r="O7" s="94" t="s">
        <v>45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25957870</v>
      </c>
      <c r="T7" s="5">
        <f>Kiadás!D9</f>
        <v>27160764</v>
      </c>
      <c r="U7" s="5">
        <f>Kiadás!E9</f>
        <v>26458920</v>
      </c>
      <c r="V7" s="5">
        <f>Kiadás!C10</f>
        <v>1385600</v>
      </c>
      <c r="W7" s="5">
        <f>Kiadás!D10</f>
        <v>1470284</v>
      </c>
      <c r="X7" s="5">
        <f>Kiadás!E10</f>
        <v>1470284</v>
      </c>
      <c r="Y7" s="5">
        <f aca="true" t="shared" si="1" ref="Y7:AA11">P7+S7+V7</f>
        <v>27343470</v>
      </c>
      <c r="Z7" s="5">
        <f t="shared" si="1"/>
        <v>28631048</v>
      </c>
      <c r="AA7" s="5">
        <f t="shared" si="1"/>
        <v>27929204</v>
      </c>
    </row>
    <row r="8" spans="1:27" s="11" customFormat="1" ht="45">
      <c r="A8" s="1">
        <v>5</v>
      </c>
      <c r="B8" s="92" t="s">
        <v>322</v>
      </c>
      <c r="C8" s="5">
        <f>Bevételek!C156</f>
        <v>0</v>
      </c>
      <c r="D8" s="5">
        <f>Bevételek!D156</f>
        <v>0</v>
      </c>
      <c r="E8" s="5">
        <f>Bevételek!E156</f>
        <v>0</v>
      </c>
      <c r="F8" s="5">
        <f>Bevételek!C157</f>
        <v>765000</v>
      </c>
      <c r="G8" s="5">
        <f>Bevételek!D157</f>
        <v>931223</v>
      </c>
      <c r="H8" s="5">
        <f>Bevételek!E157</f>
        <v>958936</v>
      </c>
      <c r="I8" s="5">
        <f>Bevételek!C158</f>
        <v>3289000</v>
      </c>
      <c r="J8" s="5">
        <f>Bevételek!D158</f>
        <v>3289000</v>
      </c>
      <c r="K8" s="5">
        <f>Bevételek!E158</f>
        <v>4968806</v>
      </c>
      <c r="L8" s="5">
        <f t="shared" si="0"/>
        <v>4054000</v>
      </c>
      <c r="M8" s="5">
        <f t="shared" si="0"/>
        <v>4220223</v>
      </c>
      <c r="N8" s="5">
        <f t="shared" si="0"/>
        <v>5927742</v>
      </c>
      <c r="O8" s="94" t="s">
        <v>89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3940783</v>
      </c>
      <c r="T8" s="5">
        <f>Kiadás!D13</f>
        <v>4050159</v>
      </c>
      <c r="U8" s="5">
        <f>Kiadás!E13</f>
        <v>4028591</v>
      </c>
      <c r="V8" s="5">
        <f>Kiadás!C14</f>
        <v>386197</v>
      </c>
      <c r="W8" s="5">
        <f>Kiadás!D14</f>
        <v>428513</v>
      </c>
      <c r="X8" s="5">
        <f>Kiadás!E14</f>
        <v>428513</v>
      </c>
      <c r="Y8" s="5">
        <f t="shared" si="1"/>
        <v>4326980</v>
      </c>
      <c r="Z8" s="5">
        <f t="shared" si="1"/>
        <v>4478672</v>
      </c>
      <c r="AA8" s="5">
        <f t="shared" si="1"/>
        <v>4457104</v>
      </c>
    </row>
    <row r="9" spans="1:27" s="11" customFormat="1" ht="15.75">
      <c r="A9" s="1">
        <v>6</v>
      </c>
      <c r="B9" s="92" t="s">
        <v>53</v>
      </c>
      <c r="C9" s="5">
        <f>Bevételek!C214</f>
        <v>0</v>
      </c>
      <c r="D9" s="5">
        <f>Bevételek!D214</f>
        <v>0</v>
      </c>
      <c r="E9" s="5">
        <f>Bevételek!E214</f>
        <v>0</v>
      </c>
      <c r="F9" s="5">
        <f>Bevételek!C215</f>
        <v>5456396</v>
      </c>
      <c r="G9" s="5">
        <f>Bevételek!D215</f>
        <v>5456396</v>
      </c>
      <c r="H9" s="5">
        <f>Bevételek!E215</f>
        <v>5687524</v>
      </c>
      <c r="I9" s="5">
        <f>Bevételek!C216</f>
        <v>0</v>
      </c>
      <c r="J9" s="5">
        <f>Bevételek!D216</f>
        <v>0</v>
      </c>
      <c r="K9" s="5">
        <f>Bevételek!E216</f>
        <v>0</v>
      </c>
      <c r="L9" s="5">
        <f t="shared" si="0"/>
        <v>5456396</v>
      </c>
      <c r="M9" s="5">
        <f t="shared" si="0"/>
        <v>5456396</v>
      </c>
      <c r="N9" s="5">
        <f t="shared" si="0"/>
        <v>5687524</v>
      </c>
      <c r="O9" s="94" t="s">
        <v>90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14126051</v>
      </c>
      <c r="T9" s="5">
        <f>Kiadás!D17</f>
        <v>15084644</v>
      </c>
      <c r="U9" s="5">
        <f>Kiadás!E17</f>
        <v>15517961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14126051</v>
      </c>
      <c r="Z9" s="5">
        <f t="shared" si="1"/>
        <v>15084644</v>
      </c>
      <c r="AA9" s="5">
        <f t="shared" si="1"/>
        <v>15517961</v>
      </c>
    </row>
    <row r="10" spans="1:27" s="11" customFormat="1" ht="15.75">
      <c r="A10" s="1">
        <v>7</v>
      </c>
      <c r="B10" s="355" t="s">
        <v>380</v>
      </c>
      <c r="C10" s="352">
        <f>Bevételek!C248</f>
        <v>0</v>
      </c>
      <c r="D10" s="352">
        <f>Bevételek!D248</f>
        <v>0</v>
      </c>
      <c r="E10" s="352">
        <f>Bevételek!E248</f>
        <v>0</v>
      </c>
      <c r="F10" s="352">
        <f>Bevételek!C249</f>
        <v>177700</v>
      </c>
      <c r="G10" s="352">
        <f>Bevételek!D249</f>
        <v>227700</v>
      </c>
      <c r="H10" s="352">
        <f>Bevételek!E249</f>
        <v>227700</v>
      </c>
      <c r="I10" s="352">
        <f>Bevételek!C250</f>
        <v>0</v>
      </c>
      <c r="J10" s="352">
        <f>Bevételek!D250</f>
        <v>0</v>
      </c>
      <c r="K10" s="352">
        <f>Bevételek!E250</f>
        <v>0</v>
      </c>
      <c r="L10" s="352">
        <f t="shared" si="0"/>
        <v>177700</v>
      </c>
      <c r="M10" s="352">
        <f t="shared" si="0"/>
        <v>227700</v>
      </c>
      <c r="N10" s="352">
        <f t="shared" si="0"/>
        <v>227700</v>
      </c>
      <c r="O10" s="94" t="s">
        <v>91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2633600</v>
      </c>
      <c r="T10" s="5">
        <f>Kiadás!D62</f>
        <v>3630350</v>
      </c>
      <c r="U10" s="5">
        <f>Kiadás!E62</f>
        <v>3655350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2633600</v>
      </c>
      <c r="Z10" s="5">
        <f t="shared" si="1"/>
        <v>3630350</v>
      </c>
      <c r="AA10" s="5">
        <f t="shared" si="1"/>
        <v>3655350</v>
      </c>
    </row>
    <row r="11" spans="1:27" s="11" customFormat="1" ht="30">
      <c r="A11" s="1">
        <v>8</v>
      </c>
      <c r="B11" s="355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94" t="s">
        <v>92</v>
      </c>
      <c r="P11" s="5">
        <f>Kiadás!C123</f>
        <v>0</v>
      </c>
      <c r="Q11" s="5">
        <f>Kiadás!D123</f>
        <v>0</v>
      </c>
      <c r="R11" s="5">
        <f>Kiadás!E123</f>
        <v>0</v>
      </c>
      <c r="S11" s="5">
        <f>Kiadás!C124</f>
        <v>2799129</v>
      </c>
      <c r="T11" s="5">
        <f>Kiadás!D124</f>
        <v>3543974</v>
      </c>
      <c r="U11" s="5">
        <f>Kiadás!E124</f>
        <v>5290218</v>
      </c>
      <c r="V11" s="5">
        <f>Kiadás!C125</f>
        <v>0</v>
      </c>
      <c r="W11" s="5">
        <f>Kiadás!D125</f>
        <v>0</v>
      </c>
      <c r="X11" s="5">
        <f>Kiadás!E125</f>
        <v>0</v>
      </c>
      <c r="Y11" s="5">
        <f t="shared" si="1"/>
        <v>2799129</v>
      </c>
      <c r="Z11" s="5">
        <f t="shared" si="1"/>
        <v>3543974</v>
      </c>
      <c r="AA11" s="5">
        <f t="shared" si="1"/>
        <v>5290218</v>
      </c>
    </row>
    <row r="12" spans="1:27" s="11" customFormat="1" ht="15.75">
      <c r="A12" s="1">
        <v>9</v>
      </c>
      <c r="B12" s="93" t="s">
        <v>94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51730676</v>
      </c>
      <c r="G12" s="13">
        <f t="shared" si="2"/>
        <v>56098729</v>
      </c>
      <c r="H12" s="13">
        <f t="shared" si="2"/>
        <v>60306598</v>
      </c>
      <c r="I12" s="13">
        <f t="shared" si="2"/>
        <v>3289000</v>
      </c>
      <c r="J12" s="13">
        <f t="shared" si="2"/>
        <v>3289000</v>
      </c>
      <c r="K12" s="13">
        <f t="shared" si="2"/>
        <v>4968806</v>
      </c>
      <c r="L12" s="13">
        <f t="shared" si="2"/>
        <v>55019676</v>
      </c>
      <c r="M12" s="13">
        <f t="shared" si="2"/>
        <v>59387729</v>
      </c>
      <c r="N12" s="13">
        <f t="shared" si="2"/>
        <v>65275404</v>
      </c>
      <c r="O12" s="93" t="s">
        <v>95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49457433</v>
      </c>
      <c r="T12" s="13">
        <f t="shared" si="3"/>
        <v>53469891</v>
      </c>
      <c r="U12" s="13">
        <f t="shared" si="3"/>
        <v>54951040</v>
      </c>
      <c r="V12" s="13">
        <f t="shared" si="3"/>
        <v>1771797</v>
      </c>
      <c r="W12" s="13">
        <f t="shared" si="3"/>
        <v>1898797</v>
      </c>
      <c r="X12" s="13">
        <f t="shared" si="3"/>
        <v>1898797</v>
      </c>
      <c r="Y12" s="13">
        <f t="shared" si="3"/>
        <v>51229230</v>
      </c>
      <c r="Z12" s="13">
        <f t="shared" si="3"/>
        <v>55368688</v>
      </c>
      <c r="AA12" s="13">
        <f t="shared" si="3"/>
        <v>56849837</v>
      </c>
    </row>
    <row r="13" spans="1:27" s="11" customFormat="1" ht="15.75">
      <c r="A13" s="1">
        <v>10</v>
      </c>
      <c r="B13" s="95" t="s">
        <v>151</v>
      </c>
      <c r="C13" s="96">
        <f aca="true" t="shared" si="4" ref="C13:N13">C12-P12</f>
        <v>0</v>
      </c>
      <c r="D13" s="96">
        <f t="shared" si="4"/>
        <v>0</v>
      </c>
      <c r="E13" s="96">
        <f t="shared" si="4"/>
        <v>0</v>
      </c>
      <c r="F13" s="96">
        <f t="shared" si="4"/>
        <v>2273243</v>
      </c>
      <c r="G13" s="96">
        <f t="shared" si="4"/>
        <v>2628838</v>
      </c>
      <c r="H13" s="96">
        <f t="shared" si="4"/>
        <v>5355558</v>
      </c>
      <c r="I13" s="96">
        <f t="shared" si="4"/>
        <v>1517203</v>
      </c>
      <c r="J13" s="96">
        <f t="shared" si="4"/>
        <v>1390203</v>
      </c>
      <c r="K13" s="96">
        <f t="shared" si="4"/>
        <v>3070009</v>
      </c>
      <c r="L13" s="96">
        <f t="shared" si="4"/>
        <v>3790446</v>
      </c>
      <c r="M13" s="96">
        <f t="shared" si="4"/>
        <v>4019041</v>
      </c>
      <c r="N13" s="96">
        <f t="shared" si="4"/>
        <v>8425567</v>
      </c>
      <c r="O13" s="353" t="s">
        <v>137</v>
      </c>
      <c r="P13" s="354">
        <f>Kiadás!C152</f>
        <v>0</v>
      </c>
      <c r="Q13" s="354">
        <f>Kiadás!D152</f>
        <v>0</v>
      </c>
      <c r="R13" s="354">
        <f>Kiadás!E152</f>
        <v>0</v>
      </c>
      <c r="S13" s="354">
        <f>Kiadás!C153</f>
        <v>508169</v>
      </c>
      <c r="T13" s="354">
        <f>Kiadás!D153</f>
        <v>508169</v>
      </c>
      <c r="U13" s="354">
        <f>Kiadás!E153</f>
        <v>508169</v>
      </c>
      <c r="V13" s="354">
        <f>Kiadás!C154</f>
        <v>0</v>
      </c>
      <c r="W13" s="354">
        <f>Kiadás!D154</f>
        <v>0</v>
      </c>
      <c r="X13" s="354">
        <f>Kiadás!E154</f>
        <v>0</v>
      </c>
      <c r="Y13" s="354">
        <f>P13+S13+V13</f>
        <v>508169</v>
      </c>
      <c r="Z13" s="354">
        <f>Q13+T13+W13</f>
        <v>508169</v>
      </c>
      <c r="AA13" s="354">
        <f>R13+U13+X13</f>
        <v>508169</v>
      </c>
    </row>
    <row r="14" spans="1:27" s="11" customFormat="1" ht="15.75">
      <c r="A14" s="1">
        <v>11</v>
      </c>
      <c r="B14" s="95" t="s">
        <v>142</v>
      </c>
      <c r="C14" s="5">
        <f>Bevételek!C269</f>
        <v>0</v>
      </c>
      <c r="D14" s="5">
        <f>Bevételek!D269</f>
        <v>0</v>
      </c>
      <c r="E14" s="5">
        <f>Bevételek!E269</f>
        <v>0</v>
      </c>
      <c r="F14" s="5">
        <f>Bevételek!C270</f>
        <v>8651191</v>
      </c>
      <c r="G14" s="5">
        <f>Bevételek!D270</f>
        <v>8651191</v>
      </c>
      <c r="H14" s="5">
        <f>Bevételek!E270</f>
        <v>8651191</v>
      </c>
      <c r="I14" s="5">
        <f>Bevételek!C271</f>
        <v>0</v>
      </c>
      <c r="J14" s="5">
        <f>Bevételek!D271</f>
        <v>0</v>
      </c>
      <c r="K14" s="5">
        <f>Bevételek!E271</f>
        <v>0</v>
      </c>
      <c r="L14" s="5">
        <f aca="true" t="shared" si="5" ref="L14:N15">C14+F14+I14</f>
        <v>8651191</v>
      </c>
      <c r="M14" s="5">
        <f t="shared" si="5"/>
        <v>8651191</v>
      </c>
      <c r="N14" s="5">
        <f t="shared" si="5"/>
        <v>8651191</v>
      </c>
      <c r="O14" s="353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</row>
    <row r="15" spans="1:27" s="11" customFormat="1" ht="15.75">
      <c r="A15" s="1">
        <v>12</v>
      </c>
      <c r="B15" s="95" t="s">
        <v>143</v>
      </c>
      <c r="C15" s="5">
        <f>Bevételek!C290</f>
        <v>0</v>
      </c>
      <c r="D15" s="5">
        <f>Bevételek!D290</f>
        <v>0</v>
      </c>
      <c r="E15" s="5">
        <f>Bevételek!E290</f>
        <v>0</v>
      </c>
      <c r="F15" s="5">
        <f>Bevételek!C291</f>
        <v>0</v>
      </c>
      <c r="G15" s="5">
        <f>Bevételek!D291</f>
        <v>0</v>
      </c>
      <c r="H15" s="5">
        <f>Bevételek!E291</f>
        <v>553579</v>
      </c>
      <c r="I15" s="5">
        <f>Bevételek!C292</f>
        <v>0</v>
      </c>
      <c r="J15" s="5">
        <f>Bevételek!D292</f>
        <v>0</v>
      </c>
      <c r="K15" s="5">
        <f>Bevételek!E292</f>
        <v>0</v>
      </c>
      <c r="L15" s="5">
        <f t="shared" si="5"/>
        <v>0</v>
      </c>
      <c r="M15" s="5">
        <f t="shared" si="5"/>
        <v>0</v>
      </c>
      <c r="N15" s="5">
        <f t="shared" si="5"/>
        <v>553579</v>
      </c>
      <c r="O15" s="353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</row>
    <row r="16" spans="1:27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60381867</v>
      </c>
      <c r="G16" s="14">
        <f t="shared" si="6"/>
        <v>64749920</v>
      </c>
      <c r="H16" s="14">
        <f t="shared" si="6"/>
        <v>69511368</v>
      </c>
      <c r="I16" s="14">
        <f t="shared" si="6"/>
        <v>3289000</v>
      </c>
      <c r="J16" s="14">
        <f t="shared" si="6"/>
        <v>3289000</v>
      </c>
      <c r="K16" s="14">
        <f t="shared" si="6"/>
        <v>4968806</v>
      </c>
      <c r="L16" s="14">
        <f t="shared" si="6"/>
        <v>63670867</v>
      </c>
      <c r="M16" s="14">
        <f t="shared" si="6"/>
        <v>68038920</v>
      </c>
      <c r="N16" s="14">
        <f t="shared" si="6"/>
        <v>74480174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49965602</v>
      </c>
      <c r="T16" s="14">
        <f t="shared" si="7"/>
        <v>53978060</v>
      </c>
      <c r="U16" s="14">
        <f t="shared" si="7"/>
        <v>55459209</v>
      </c>
      <c r="V16" s="14">
        <f t="shared" si="7"/>
        <v>1771797</v>
      </c>
      <c r="W16" s="14">
        <f t="shared" si="7"/>
        <v>1898797</v>
      </c>
      <c r="X16" s="14">
        <f t="shared" si="7"/>
        <v>1898797</v>
      </c>
      <c r="Y16" s="14">
        <f t="shared" si="7"/>
        <v>51737399</v>
      </c>
      <c r="Z16" s="14">
        <f t="shared" si="7"/>
        <v>55876857</v>
      </c>
      <c r="AA16" s="14">
        <f t="shared" si="7"/>
        <v>57358006</v>
      </c>
    </row>
    <row r="17" spans="1:27" s="97" customFormat="1" ht="16.5">
      <c r="A17" s="1">
        <v>14</v>
      </c>
      <c r="B17" s="358" t="s">
        <v>145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7" t="s">
        <v>125</v>
      </c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</row>
    <row r="18" spans="1:27" s="11" customFormat="1" ht="47.25">
      <c r="A18" s="1">
        <v>15</v>
      </c>
      <c r="B18" s="92" t="s">
        <v>310</v>
      </c>
      <c r="C18" s="5">
        <f>Bevételek!C124</f>
        <v>0</v>
      </c>
      <c r="D18" s="5">
        <f>Bevételek!D124</f>
        <v>0</v>
      </c>
      <c r="E18" s="5">
        <f>Bevételek!E124</f>
        <v>0</v>
      </c>
      <c r="F18" s="5">
        <f>Bevételek!C125</f>
        <v>17295000</v>
      </c>
      <c r="G18" s="5">
        <f>Bevételek!D125</f>
        <v>17295000</v>
      </c>
      <c r="H18" s="5">
        <f>Bevételek!E125</f>
        <v>17295000</v>
      </c>
      <c r="I18" s="5">
        <f>Bevételek!C126</f>
        <v>0</v>
      </c>
      <c r="J18" s="5">
        <f>Bevételek!D126</f>
        <v>0</v>
      </c>
      <c r="K18" s="5">
        <f>Bevételek!E126</f>
        <v>0</v>
      </c>
      <c r="L18" s="5">
        <f aca="true" t="shared" si="8" ref="L18:N20">C18+F18+I18</f>
        <v>17295000</v>
      </c>
      <c r="M18" s="5">
        <f t="shared" si="8"/>
        <v>17295000</v>
      </c>
      <c r="N18" s="5">
        <f t="shared" si="8"/>
        <v>17295000</v>
      </c>
      <c r="O18" s="92" t="s">
        <v>120</v>
      </c>
      <c r="P18" s="5">
        <f>Kiadás!C128</f>
        <v>0</v>
      </c>
      <c r="Q18" s="5">
        <f>Kiadás!D128</f>
        <v>0</v>
      </c>
      <c r="R18" s="5">
        <f>Kiadás!E128</f>
        <v>0</v>
      </c>
      <c r="S18" s="5">
        <f>Kiadás!C129</f>
        <v>20600693</v>
      </c>
      <c r="T18" s="5">
        <f>Kiadás!D129</f>
        <v>20721433</v>
      </c>
      <c r="U18" s="5">
        <f>Kiadás!E129</f>
        <v>25621433</v>
      </c>
      <c r="V18" s="5">
        <f>Kiadás!C130</f>
        <v>0</v>
      </c>
      <c r="W18" s="5">
        <f>Kiadás!D130</f>
        <v>0</v>
      </c>
      <c r="X18" s="5">
        <f>Kiadás!E130</f>
        <v>0</v>
      </c>
      <c r="Y18" s="5">
        <f>P18+S18+V18</f>
        <v>20600693</v>
      </c>
      <c r="Z18" s="5">
        <f aca="true" t="shared" si="9" ref="Z18:AA20">Q18+T18+W18</f>
        <v>20721433</v>
      </c>
      <c r="AA18" s="5">
        <f t="shared" si="9"/>
        <v>25621433</v>
      </c>
    </row>
    <row r="19" spans="1:27" s="11" customFormat="1" ht="15.75">
      <c r="A19" s="1">
        <v>16</v>
      </c>
      <c r="B19" s="92" t="s">
        <v>145</v>
      </c>
      <c r="C19" s="5">
        <f>Bevételek!C234</f>
        <v>0</v>
      </c>
      <c r="D19" s="5">
        <f>Bevételek!D234</f>
        <v>0</v>
      </c>
      <c r="E19" s="5">
        <f>Bevételek!E234</f>
        <v>0</v>
      </c>
      <c r="F19" s="5">
        <f>Bevételek!C235</f>
        <v>0</v>
      </c>
      <c r="G19" s="5">
        <f>Bevételek!D235</f>
        <v>0</v>
      </c>
      <c r="H19" s="5">
        <f>Bevételek!E235</f>
        <v>0</v>
      </c>
      <c r="I19" s="5">
        <f>Bevételek!C236</f>
        <v>0</v>
      </c>
      <c r="J19" s="5">
        <f>Bevételek!D236</f>
        <v>0</v>
      </c>
      <c r="K19" s="5">
        <f>Bevételek!E236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2" t="s">
        <v>54</v>
      </c>
      <c r="P19" s="5">
        <f>Kiadás!C132</f>
        <v>0</v>
      </c>
      <c r="Q19" s="5">
        <f>Kiadás!D132</f>
        <v>0</v>
      </c>
      <c r="R19" s="5">
        <f>Kiadás!E132</f>
        <v>0</v>
      </c>
      <c r="S19" s="5">
        <f>Kiadás!C133</f>
        <v>8842775</v>
      </c>
      <c r="T19" s="5">
        <f>Kiadás!D133</f>
        <v>8930630</v>
      </c>
      <c r="U19" s="5">
        <f>Kiadás!E133</f>
        <v>8990735</v>
      </c>
      <c r="V19" s="5">
        <f>Kiadás!C134</f>
        <v>0</v>
      </c>
      <c r="W19" s="5">
        <f>Kiadás!D134</f>
        <v>0</v>
      </c>
      <c r="X19" s="5">
        <f>Kiadás!E134</f>
        <v>0</v>
      </c>
      <c r="Y19" s="5">
        <f>P19+S19+V19</f>
        <v>8842775</v>
      </c>
      <c r="Z19" s="5">
        <f t="shared" si="9"/>
        <v>8930630</v>
      </c>
      <c r="AA19" s="5">
        <f t="shared" si="9"/>
        <v>8990735</v>
      </c>
    </row>
    <row r="20" spans="1:27" s="11" customFormat="1" ht="31.5">
      <c r="A20" s="1">
        <v>17</v>
      </c>
      <c r="B20" s="92" t="s">
        <v>381</v>
      </c>
      <c r="C20" s="5">
        <f>Bevételek!C261</f>
        <v>0</v>
      </c>
      <c r="D20" s="5">
        <f>Bevételek!D261</f>
        <v>0</v>
      </c>
      <c r="E20" s="5">
        <f>Bevételek!E261</f>
        <v>0</v>
      </c>
      <c r="F20" s="5">
        <f>Bevételek!C262</f>
        <v>215000</v>
      </c>
      <c r="G20" s="5">
        <f>Bevételek!D262</f>
        <v>215000</v>
      </c>
      <c r="H20" s="5">
        <f>Bevételek!E262</f>
        <v>215000</v>
      </c>
      <c r="I20" s="5">
        <f>Bevételek!C263</f>
        <v>0</v>
      </c>
      <c r="J20" s="5">
        <f>Bevételek!D263</f>
        <v>0</v>
      </c>
      <c r="K20" s="5">
        <f>Bevételek!E263</f>
        <v>0</v>
      </c>
      <c r="L20" s="5">
        <f t="shared" si="8"/>
        <v>215000</v>
      </c>
      <c r="M20" s="5">
        <f t="shared" si="8"/>
        <v>215000</v>
      </c>
      <c r="N20" s="5">
        <f t="shared" si="8"/>
        <v>215000</v>
      </c>
      <c r="O20" s="92" t="s">
        <v>219</v>
      </c>
      <c r="P20" s="5">
        <f>Kiadás!C136</f>
        <v>0</v>
      </c>
      <c r="Q20" s="5">
        <f>Kiadás!D136</f>
        <v>0</v>
      </c>
      <c r="R20" s="5">
        <f>Kiadás!E136</f>
        <v>0</v>
      </c>
      <c r="S20" s="5">
        <f>Kiadás!C137</f>
        <v>0</v>
      </c>
      <c r="T20" s="5">
        <f>Kiadás!D137</f>
        <v>20000</v>
      </c>
      <c r="U20" s="5">
        <f>Kiadás!E137</f>
        <v>20000</v>
      </c>
      <c r="V20" s="5">
        <f>Kiadás!C138</f>
        <v>0</v>
      </c>
      <c r="W20" s="5">
        <f>Kiadás!D138</f>
        <v>0</v>
      </c>
      <c r="X20" s="5">
        <f>Kiadás!E138</f>
        <v>0</v>
      </c>
      <c r="Y20" s="5">
        <f>P20+S20+V20</f>
        <v>0</v>
      </c>
      <c r="Z20" s="5">
        <f t="shared" si="9"/>
        <v>20000</v>
      </c>
      <c r="AA20" s="5">
        <f t="shared" si="9"/>
        <v>20000</v>
      </c>
    </row>
    <row r="21" spans="1:27" s="11" customFormat="1" ht="15.75">
      <c r="A21" s="1">
        <v>18</v>
      </c>
      <c r="B21" s="93" t="s">
        <v>94</v>
      </c>
      <c r="C21" s="13">
        <f aca="true" t="shared" si="10" ref="C21:M21">SUM(C18:C20)</f>
        <v>0</v>
      </c>
      <c r="D21" s="13">
        <f>SUM(D18:D20)</f>
        <v>0</v>
      </c>
      <c r="E21" s="13">
        <f>SUM(E18:E20)</f>
        <v>0</v>
      </c>
      <c r="F21" s="13">
        <f t="shared" si="10"/>
        <v>17510000</v>
      </c>
      <c r="G21" s="13">
        <f>SUM(G18:G20)</f>
        <v>17510000</v>
      </c>
      <c r="H21" s="13">
        <f>SUM(H18:H20)</f>
        <v>17510000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17510000</v>
      </c>
      <c r="M21" s="13">
        <f t="shared" si="10"/>
        <v>17510000</v>
      </c>
      <c r="N21" s="13">
        <f>SUM(N18:N20)</f>
        <v>17510000</v>
      </c>
      <c r="O21" s="93" t="s">
        <v>95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29443468</v>
      </c>
      <c r="T21" s="13">
        <f t="shared" si="11"/>
        <v>29672063</v>
      </c>
      <c r="U21" s="13">
        <f t="shared" si="11"/>
        <v>34632168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29443468</v>
      </c>
      <c r="Z21" s="13">
        <f t="shared" si="11"/>
        <v>29672063</v>
      </c>
      <c r="AA21" s="13">
        <f t="shared" si="11"/>
        <v>34632168</v>
      </c>
    </row>
    <row r="22" spans="1:27" s="11" customFormat="1" ht="15.75">
      <c r="A22" s="1">
        <v>19</v>
      </c>
      <c r="B22" s="95" t="s">
        <v>151</v>
      </c>
      <c r="C22" s="96">
        <f aca="true" t="shared" si="12" ref="C22:N22">C21-P21</f>
        <v>0</v>
      </c>
      <c r="D22" s="96">
        <f t="shared" si="12"/>
        <v>0</v>
      </c>
      <c r="E22" s="96">
        <f t="shared" si="12"/>
        <v>0</v>
      </c>
      <c r="F22" s="96">
        <f t="shared" si="12"/>
        <v>-11933468</v>
      </c>
      <c r="G22" s="96">
        <f t="shared" si="12"/>
        <v>-12162063</v>
      </c>
      <c r="H22" s="96">
        <f t="shared" si="12"/>
        <v>-17122168</v>
      </c>
      <c r="I22" s="96">
        <f t="shared" si="12"/>
        <v>0</v>
      </c>
      <c r="J22" s="96">
        <f t="shared" si="12"/>
        <v>0</v>
      </c>
      <c r="K22" s="96">
        <f t="shared" si="12"/>
        <v>0</v>
      </c>
      <c r="L22" s="96">
        <f t="shared" si="12"/>
        <v>-11933468</v>
      </c>
      <c r="M22" s="96">
        <f t="shared" si="12"/>
        <v>-12162063</v>
      </c>
      <c r="N22" s="96">
        <f t="shared" si="12"/>
        <v>-17122168</v>
      </c>
      <c r="O22" s="353" t="s">
        <v>137</v>
      </c>
      <c r="P22" s="354">
        <f>Kiadás!C167</f>
        <v>0</v>
      </c>
      <c r="Q22" s="354">
        <f>Kiadás!D167</f>
        <v>0</v>
      </c>
      <c r="R22" s="354">
        <f>Kiadás!E167</f>
        <v>0</v>
      </c>
      <c r="S22" s="354">
        <f>Kiadás!C168</f>
        <v>10795000</v>
      </c>
      <c r="T22" s="354">
        <f>Kiadás!D168</f>
        <v>10795000</v>
      </c>
      <c r="U22" s="354">
        <f>Kiadás!E168</f>
        <v>10795000</v>
      </c>
      <c r="V22" s="354">
        <f>Kiadás!C169</f>
        <v>0</v>
      </c>
      <c r="W22" s="354">
        <f>Kiadás!D169</f>
        <v>0</v>
      </c>
      <c r="X22" s="354">
        <f>Kiadás!E169</f>
        <v>0</v>
      </c>
      <c r="Y22" s="354">
        <f>P22+S22+V22</f>
        <v>10795000</v>
      </c>
      <c r="Z22" s="354">
        <f>Q22+T22+W22</f>
        <v>10795000</v>
      </c>
      <c r="AA22" s="354">
        <f>R22+U22+X22</f>
        <v>10795000</v>
      </c>
    </row>
    <row r="23" spans="1:27" s="11" customFormat="1" ht="15.75">
      <c r="A23" s="1">
        <v>20</v>
      </c>
      <c r="B23" s="95" t="s">
        <v>142</v>
      </c>
      <c r="C23" s="5">
        <f>Bevételek!C276</f>
        <v>0</v>
      </c>
      <c r="D23" s="5">
        <f>Bevételek!D276</f>
        <v>0</v>
      </c>
      <c r="E23" s="5">
        <f>Bevételek!E276</f>
        <v>0</v>
      </c>
      <c r="F23" s="5">
        <f>Bevételek!C277</f>
        <v>0</v>
      </c>
      <c r="G23" s="5">
        <f>Bevételek!D277</f>
        <v>0</v>
      </c>
      <c r="H23" s="5">
        <f>Bevételek!E277</f>
        <v>0</v>
      </c>
      <c r="I23" s="5">
        <f>Bevételek!C278</f>
        <v>0</v>
      </c>
      <c r="J23" s="5">
        <f>Bevételek!D278</f>
        <v>0</v>
      </c>
      <c r="K23" s="5">
        <f>Bevételek!E278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53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</row>
    <row r="24" spans="1:27" s="11" customFormat="1" ht="15.75">
      <c r="A24" s="1">
        <v>21</v>
      </c>
      <c r="B24" s="95" t="s">
        <v>143</v>
      </c>
      <c r="C24" s="5">
        <f>Bevételek!C303</f>
        <v>0</v>
      </c>
      <c r="D24" s="5">
        <f>Bevételek!D303</f>
        <v>0</v>
      </c>
      <c r="E24" s="5">
        <f>Bevételek!E303</f>
        <v>0</v>
      </c>
      <c r="F24" s="5">
        <f>Bevételek!C304</f>
        <v>10795000</v>
      </c>
      <c r="G24" s="5">
        <f>Bevételek!D304</f>
        <v>10795000</v>
      </c>
      <c r="H24" s="5">
        <f>Bevételek!E304</f>
        <v>10795000</v>
      </c>
      <c r="I24" s="5">
        <f>Bevételek!C305</f>
        <v>0</v>
      </c>
      <c r="J24" s="5">
        <f>Bevételek!D305</f>
        <v>0</v>
      </c>
      <c r="K24" s="5">
        <f>Bevételek!E305</f>
        <v>0</v>
      </c>
      <c r="L24" s="5">
        <f t="shared" si="13"/>
        <v>10795000</v>
      </c>
      <c r="M24" s="5">
        <f t="shared" si="13"/>
        <v>10795000</v>
      </c>
      <c r="N24" s="5">
        <f t="shared" si="13"/>
        <v>10795000</v>
      </c>
      <c r="O24" s="353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</row>
    <row r="25" spans="1:27" s="11" customFormat="1" ht="31.5">
      <c r="A25" s="1">
        <v>22</v>
      </c>
      <c r="B25" s="93" t="s">
        <v>12</v>
      </c>
      <c r="C25" s="14">
        <f aca="true" t="shared" si="14" ref="C25:M25">C21+C23+C24</f>
        <v>0</v>
      </c>
      <c r="D25" s="14">
        <f>D21+D23+D24</f>
        <v>0</v>
      </c>
      <c r="E25" s="14">
        <f>E21+E23+E24</f>
        <v>0</v>
      </c>
      <c r="F25" s="14">
        <f t="shared" si="14"/>
        <v>28305000</v>
      </c>
      <c r="G25" s="14">
        <f>G21+G23+G24</f>
        <v>28305000</v>
      </c>
      <c r="H25" s="14">
        <f>H21+H23+H24</f>
        <v>28305000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28305000</v>
      </c>
      <c r="M25" s="14">
        <f t="shared" si="14"/>
        <v>28305000</v>
      </c>
      <c r="N25" s="14">
        <f>N21+N23+N24</f>
        <v>28305000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40238468</v>
      </c>
      <c r="T25" s="14">
        <f t="shared" si="15"/>
        <v>40467063</v>
      </c>
      <c r="U25" s="14">
        <f t="shared" si="15"/>
        <v>45427168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40238468</v>
      </c>
      <c r="Z25" s="14">
        <f t="shared" si="15"/>
        <v>40467063</v>
      </c>
      <c r="AA25" s="14">
        <f t="shared" si="15"/>
        <v>45427168</v>
      </c>
    </row>
    <row r="26" spans="1:27" s="97" customFormat="1" ht="16.5">
      <c r="A26" s="1">
        <v>23</v>
      </c>
      <c r="B26" s="357" t="s">
        <v>147</v>
      </c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 t="s">
        <v>148</v>
      </c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</row>
    <row r="27" spans="1:27" s="11" customFormat="1" ht="15.75">
      <c r="A27" s="1">
        <v>24</v>
      </c>
      <c r="B27" s="92" t="s">
        <v>149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69240676</v>
      </c>
      <c r="G27" s="5">
        <f t="shared" si="16"/>
        <v>73608729</v>
      </c>
      <c r="H27" s="5">
        <f>H12+H21</f>
        <v>77816598</v>
      </c>
      <c r="I27" s="5">
        <f t="shared" si="16"/>
        <v>3289000</v>
      </c>
      <c r="J27" s="5">
        <f t="shared" si="16"/>
        <v>3289000</v>
      </c>
      <c r="K27" s="5">
        <f>K12+K21</f>
        <v>4968806</v>
      </c>
      <c r="L27" s="5">
        <f t="shared" si="16"/>
        <v>72529676</v>
      </c>
      <c r="M27" s="5">
        <f t="shared" si="16"/>
        <v>76897729</v>
      </c>
      <c r="N27" s="5">
        <f>N12+N21</f>
        <v>82785404</v>
      </c>
      <c r="O27" s="92" t="s">
        <v>150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78900901</v>
      </c>
      <c r="T27" s="5">
        <f t="shared" si="17"/>
        <v>83141954</v>
      </c>
      <c r="U27" s="5">
        <f t="shared" si="17"/>
        <v>89583208</v>
      </c>
      <c r="V27" s="5">
        <f t="shared" si="17"/>
        <v>1771797</v>
      </c>
      <c r="W27" s="5">
        <f t="shared" si="17"/>
        <v>1898797</v>
      </c>
      <c r="X27" s="5">
        <f t="shared" si="17"/>
        <v>1898797</v>
      </c>
      <c r="Y27" s="5">
        <f t="shared" si="17"/>
        <v>80672698</v>
      </c>
      <c r="Z27" s="5">
        <f t="shared" si="17"/>
        <v>85040751</v>
      </c>
      <c r="AA27" s="5">
        <f t="shared" si="17"/>
        <v>91482005</v>
      </c>
    </row>
    <row r="28" spans="1:27" s="11" customFormat="1" ht="15.75">
      <c r="A28" s="1">
        <v>25</v>
      </c>
      <c r="B28" s="95" t="s">
        <v>151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-9660225</v>
      </c>
      <c r="G28" s="96">
        <f t="shared" si="18"/>
        <v>-9533225</v>
      </c>
      <c r="H28" s="96">
        <f t="shared" si="18"/>
        <v>-11766610</v>
      </c>
      <c r="I28" s="96">
        <f t="shared" si="18"/>
        <v>1517203</v>
      </c>
      <c r="J28" s="96">
        <f t="shared" si="18"/>
        <v>1390203</v>
      </c>
      <c r="K28" s="96">
        <f t="shared" si="18"/>
        <v>3070009</v>
      </c>
      <c r="L28" s="96">
        <f t="shared" si="18"/>
        <v>-8143022</v>
      </c>
      <c r="M28" s="96">
        <f t="shared" si="18"/>
        <v>-8143022</v>
      </c>
      <c r="N28" s="96">
        <f t="shared" si="18"/>
        <v>-8696601</v>
      </c>
      <c r="O28" s="353" t="s">
        <v>144</v>
      </c>
      <c r="P28" s="354">
        <f aca="true" t="shared" si="19" ref="P28:AA28">P13+P22</f>
        <v>0</v>
      </c>
      <c r="Q28" s="354">
        <f t="shared" si="19"/>
        <v>0</v>
      </c>
      <c r="R28" s="354">
        <f t="shared" si="19"/>
        <v>0</v>
      </c>
      <c r="S28" s="354">
        <f t="shared" si="19"/>
        <v>11303169</v>
      </c>
      <c r="T28" s="354">
        <f t="shared" si="19"/>
        <v>11303169</v>
      </c>
      <c r="U28" s="354">
        <f t="shared" si="19"/>
        <v>11303169</v>
      </c>
      <c r="V28" s="354">
        <f t="shared" si="19"/>
        <v>0</v>
      </c>
      <c r="W28" s="354">
        <f t="shared" si="19"/>
        <v>0</v>
      </c>
      <c r="X28" s="354">
        <f t="shared" si="19"/>
        <v>0</v>
      </c>
      <c r="Y28" s="354">
        <f t="shared" si="19"/>
        <v>11303169</v>
      </c>
      <c r="Z28" s="354">
        <f t="shared" si="19"/>
        <v>11303169</v>
      </c>
      <c r="AA28" s="354">
        <f t="shared" si="19"/>
        <v>11303169</v>
      </c>
    </row>
    <row r="29" spans="1:27" s="11" customFormat="1" ht="15.75">
      <c r="A29" s="1">
        <v>26</v>
      </c>
      <c r="B29" s="95" t="s">
        <v>142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8651191</v>
      </c>
      <c r="G29" s="5">
        <f t="shared" si="20"/>
        <v>8651191</v>
      </c>
      <c r="H29" s="5">
        <f t="shared" si="20"/>
        <v>8651191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8651191</v>
      </c>
      <c r="M29" s="5">
        <f t="shared" si="20"/>
        <v>8651191</v>
      </c>
      <c r="N29" s="5">
        <f t="shared" si="20"/>
        <v>8651191</v>
      </c>
      <c r="O29" s="353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</row>
    <row r="30" spans="1:27" s="11" customFormat="1" ht="15.75">
      <c r="A30" s="1">
        <v>27</v>
      </c>
      <c r="B30" s="95" t="s">
        <v>143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10795000</v>
      </c>
      <c r="G30" s="5">
        <f t="shared" si="21"/>
        <v>10795000</v>
      </c>
      <c r="H30" s="5">
        <f t="shared" si="21"/>
        <v>11348579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10795000</v>
      </c>
      <c r="M30" s="5">
        <f t="shared" si="21"/>
        <v>10795000</v>
      </c>
      <c r="N30" s="5">
        <f t="shared" si="21"/>
        <v>11348579</v>
      </c>
      <c r="O30" s="353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</row>
    <row r="31" spans="1:27" s="11" customFormat="1" ht="15.75">
      <c r="A31" s="1">
        <v>28</v>
      </c>
      <c r="B31" s="91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88686867</v>
      </c>
      <c r="G31" s="14">
        <f t="shared" si="22"/>
        <v>93054920</v>
      </c>
      <c r="H31" s="14">
        <f>H27+H29+H30</f>
        <v>97816368</v>
      </c>
      <c r="I31" s="14">
        <f t="shared" si="22"/>
        <v>3289000</v>
      </c>
      <c r="J31" s="14">
        <f t="shared" si="22"/>
        <v>3289000</v>
      </c>
      <c r="K31" s="14">
        <f>K27+K29+K30</f>
        <v>4968806</v>
      </c>
      <c r="L31" s="14">
        <f t="shared" si="22"/>
        <v>91975867</v>
      </c>
      <c r="M31" s="14">
        <f t="shared" si="22"/>
        <v>96343920</v>
      </c>
      <c r="N31" s="14">
        <f>N27+N29+N30</f>
        <v>102785174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90204070</v>
      </c>
      <c r="T31" s="14">
        <f t="shared" si="23"/>
        <v>94445123</v>
      </c>
      <c r="U31" s="14">
        <f t="shared" si="23"/>
        <v>100886377</v>
      </c>
      <c r="V31" s="14">
        <f t="shared" si="23"/>
        <v>1771797</v>
      </c>
      <c r="W31" s="14">
        <f t="shared" si="23"/>
        <v>1898797</v>
      </c>
      <c r="X31" s="14">
        <f t="shared" si="23"/>
        <v>1898797</v>
      </c>
      <c r="Y31" s="14">
        <f t="shared" si="23"/>
        <v>91975867</v>
      </c>
      <c r="Z31" s="14">
        <f t="shared" si="23"/>
        <v>96343920</v>
      </c>
      <c r="AA31" s="14">
        <f t="shared" si="23"/>
        <v>102785174</v>
      </c>
    </row>
    <row r="32" spans="12:27" ht="15">
      <c r="L32" s="42"/>
      <c r="M32" s="42"/>
      <c r="N32" s="42"/>
      <c r="Z32" s="237"/>
      <c r="AA32" s="237" t="s">
        <v>672</v>
      </c>
    </row>
    <row r="33" spans="12:14" ht="15">
      <c r="L33" s="42"/>
      <c r="M33" s="42"/>
      <c r="N33" s="42"/>
    </row>
  </sheetData>
  <sheetProtection/>
  <mergeCells count="69">
    <mergeCell ref="T22:T24"/>
    <mergeCell ref="M10:M11"/>
    <mergeCell ref="O22:O24"/>
    <mergeCell ref="V28:V30"/>
    <mergeCell ref="P28:P30"/>
    <mergeCell ref="S28:S30"/>
    <mergeCell ref="P22:P24"/>
    <mergeCell ref="Y4:AA4"/>
    <mergeCell ref="B6:N6"/>
    <mergeCell ref="B17:N17"/>
    <mergeCell ref="B26:N26"/>
    <mergeCell ref="O26:AA26"/>
    <mergeCell ref="O17:AA17"/>
    <mergeCell ref="D10:D11"/>
    <mergeCell ref="G10:G11"/>
    <mergeCell ref="A1:Y1"/>
    <mergeCell ref="C4:E4"/>
    <mergeCell ref="F4:H4"/>
    <mergeCell ref="I4:K4"/>
    <mergeCell ref="L4:N4"/>
    <mergeCell ref="J10:J11"/>
    <mergeCell ref="O6:AA6"/>
    <mergeCell ref="B4:B5"/>
    <mergeCell ref="B10:B11"/>
    <mergeCell ref="C10:C11"/>
    <mergeCell ref="V13:V15"/>
    <mergeCell ref="T13:T15"/>
    <mergeCell ref="O4:O5"/>
    <mergeCell ref="S4:U4"/>
    <mergeCell ref="V4:X4"/>
    <mergeCell ref="O13:O15"/>
    <mergeCell ref="F10:F11"/>
    <mergeCell ref="W28:W30"/>
    <mergeCell ref="Z22:Z24"/>
    <mergeCell ref="U13:U15"/>
    <mergeCell ref="T28:T30"/>
    <mergeCell ref="U28:U30"/>
    <mergeCell ref="X22:X24"/>
    <mergeCell ref="X28:X30"/>
    <mergeCell ref="Y13:Y15"/>
    <mergeCell ref="W13:W15"/>
    <mergeCell ref="W22:W24"/>
    <mergeCell ref="X13:X15"/>
    <mergeCell ref="P13:P15"/>
    <mergeCell ref="S13:S15"/>
    <mergeCell ref="Q13:Q15"/>
    <mergeCell ref="R13:R15"/>
    <mergeCell ref="R22:R24"/>
    <mergeCell ref="S22:S24"/>
    <mergeCell ref="Q22:Q24"/>
    <mergeCell ref="U22:U24"/>
    <mergeCell ref="V22:V24"/>
    <mergeCell ref="AA13:AA15"/>
    <mergeCell ref="AA22:AA24"/>
    <mergeCell ref="AA28:AA30"/>
    <mergeCell ref="Z28:Z30"/>
    <mergeCell ref="Y22:Y24"/>
    <mergeCell ref="Y28:Y30"/>
    <mergeCell ref="Z13:Z15"/>
    <mergeCell ref="P4:R4"/>
    <mergeCell ref="E10:E11"/>
    <mergeCell ref="H10:H11"/>
    <mergeCell ref="K10:K11"/>
    <mergeCell ref="O28:O30"/>
    <mergeCell ref="R28:R30"/>
    <mergeCell ref="N10:N11"/>
    <mergeCell ref="I10:I11"/>
    <mergeCell ref="L10:L11"/>
    <mergeCell ref="Q28:Q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31" r:id="rId1"/>
  <headerFooter>
    <oddHeader>&amp;R&amp;"Arial,Normál"&amp;10 1. melléklet az 1/2017.(II.27.) önkormányzati rendelethez
"&amp;"Arial,Dőlt"1. melléklet a 3/2016.(III.10.) önkormányzati rendelethez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84"/>
  <sheetViews>
    <sheetView zoomScalePageLayoutView="0" workbookViewId="0" topLeftCell="A1">
      <selection activeCell="U36" sqref="U36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7109375" style="2" customWidth="1"/>
    <col min="6" max="6" width="11.421875" style="2" customWidth="1"/>
    <col min="7" max="9" width="12.7109375" style="2" customWidth="1"/>
    <col min="10" max="10" width="11.00390625" style="20" customWidth="1"/>
    <col min="11" max="11" width="12.140625" style="20" customWidth="1"/>
    <col min="12" max="12" width="12.140625" style="20" bestFit="1" customWidth="1"/>
    <col min="13" max="16384" width="9.140625" style="2" customWidth="1"/>
  </cols>
  <sheetData>
    <row r="1" spans="1:12" ht="15.75">
      <c r="A1" s="356" t="s">
        <v>531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ht="15.75">
      <c r="A2" s="356" t="s">
        <v>487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56</v>
      </c>
      <c r="H4" s="1" t="s">
        <v>57</v>
      </c>
      <c r="I4" s="1" t="s">
        <v>58</v>
      </c>
      <c r="J4" s="1" t="s">
        <v>103</v>
      </c>
      <c r="K4" s="1" t="s">
        <v>104</v>
      </c>
      <c r="L4" s="1" t="s">
        <v>59</v>
      </c>
    </row>
    <row r="5" spans="1:12" s="3" customFormat="1" ht="15.75">
      <c r="A5" s="1">
        <v>1</v>
      </c>
      <c r="B5" s="351" t="s">
        <v>9</v>
      </c>
      <c r="C5" s="351" t="s">
        <v>152</v>
      </c>
      <c r="D5" s="359" t="s">
        <v>14</v>
      </c>
      <c r="E5" s="359"/>
      <c r="F5" s="359"/>
      <c r="G5" s="359" t="s">
        <v>15</v>
      </c>
      <c r="H5" s="359"/>
      <c r="I5" s="359"/>
      <c r="J5" s="359" t="s">
        <v>16</v>
      </c>
      <c r="K5" s="359"/>
      <c r="L5" s="359"/>
    </row>
    <row r="6" spans="1:12" s="3" customFormat="1" ht="31.5">
      <c r="A6" s="1">
        <v>2</v>
      </c>
      <c r="B6" s="351"/>
      <c r="C6" s="351"/>
      <c r="D6" s="40" t="s">
        <v>4</v>
      </c>
      <c r="E6" s="40" t="s">
        <v>729</v>
      </c>
      <c r="F6" s="282" t="s">
        <v>849</v>
      </c>
      <c r="G6" s="40" t="s">
        <v>4</v>
      </c>
      <c r="H6" s="40" t="s">
        <v>729</v>
      </c>
      <c r="I6" s="282" t="s">
        <v>849</v>
      </c>
      <c r="J6" s="40" t="s">
        <v>4</v>
      </c>
      <c r="K6" s="40" t="s">
        <v>729</v>
      </c>
      <c r="L6" s="282" t="s">
        <v>849</v>
      </c>
    </row>
    <row r="7" spans="1:12" s="3" customFormat="1" ht="15.75">
      <c r="A7" s="1">
        <v>3</v>
      </c>
      <c r="B7" s="106" t="s">
        <v>120</v>
      </c>
      <c r="C7" s="101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211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</row>
    <row r="10" spans="1:12" s="3" customFormat="1" ht="47.25">
      <c r="A10" s="1">
        <v>4</v>
      </c>
      <c r="B10" s="122" t="s">
        <v>583</v>
      </c>
      <c r="C10" s="101">
        <v>2</v>
      </c>
      <c r="D10" s="5">
        <v>300000</v>
      </c>
      <c r="E10" s="5">
        <v>300000</v>
      </c>
      <c r="F10" s="5">
        <v>300000</v>
      </c>
      <c r="G10" s="5">
        <v>81000</v>
      </c>
      <c r="H10" s="5">
        <v>81000</v>
      </c>
      <c r="I10" s="5">
        <v>81000</v>
      </c>
      <c r="J10" s="5">
        <f aca="true" t="shared" si="0" ref="J10:L13">D10+G10</f>
        <v>381000</v>
      </c>
      <c r="K10" s="5">
        <f t="shared" si="0"/>
        <v>381000</v>
      </c>
      <c r="L10" s="5">
        <f t="shared" si="0"/>
        <v>381000</v>
      </c>
    </row>
    <row r="11" spans="1:12" s="3" customFormat="1" ht="15.75" hidden="1">
      <c r="A11" s="1"/>
      <c r="B11" s="7"/>
      <c r="C11" s="101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101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22"/>
      <c r="C13" s="10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5</v>
      </c>
      <c r="B14" s="7" t="s">
        <v>210</v>
      </c>
      <c r="C14" s="101"/>
      <c r="D14" s="5">
        <f>SUM(D10:D13)</f>
        <v>300000</v>
      </c>
      <c r="E14" s="5">
        <f>SUM(E10:E13)</f>
        <v>300000</v>
      </c>
      <c r="F14" s="5">
        <f>SUM(F10:F13)</f>
        <v>300000</v>
      </c>
      <c r="G14" s="117"/>
      <c r="H14" s="117"/>
      <c r="I14" s="117"/>
      <c r="J14" s="117"/>
      <c r="K14" s="117"/>
      <c r="L14" s="117"/>
    </row>
    <row r="15" spans="1:12" s="3" customFormat="1" ht="15.75" customHeight="1">
      <c r="A15" s="1" t="s">
        <v>673</v>
      </c>
      <c r="B15" s="7" t="s">
        <v>657</v>
      </c>
      <c r="C15" s="101">
        <v>2</v>
      </c>
      <c r="D15" s="5">
        <v>0</v>
      </c>
      <c r="E15" s="5">
        <v>55118</v>
      </c>
      <c r="F15" s="5">
        <v>0</v>
      </c>
      <c r="G15" s="5">
        <v>0</v>
      </c>
      <c r="H15" s="5">
        <v>14882</v>
      </c>
      <c r="I15" s="5">
        <v>0</v>
      </c>
      <c r="J15" s="5">
        <f>D15+G15</f>
        <v>0</v>
      </c>
      <c r="K15" s="5">
        <f>E15+H15</f>
        <v>70000</v>
      </c>
      <c r="L15" s="5">
        <f>F15+I15</f>
        <v>0</v>
      </c>
    </row>
    <row r="16" spans="1:12" s="3" customFormat="1" ht="32.25" customHeight="1">
      <c r="A16" s="1" t="s">
        <v>674</v>
      </c>
      <c r="B16" s="7" t="s">
        <v>209</v>
      </c>
      <c r="C16" s="101"/>
      <c r="D16" s="5">
        <f>SUM(D15)</f>
        <v>0</v>
      </c>
      <c r="E16" s="5">
        <f>SUM(E15)</f>
        <v>55118</v>
      </c>
      <c r="F16" s="5">
        <f>SUM(F15)</f>
        <v>0</v>
      </c>
      <c r="G16" s="117"/>
      <c r="H16" s="117"/>
      <c r="I16" s="117"/>
      <c r="J16" s="117"/>
      <c r="K16" s="117"/>
      <c r="L16" s="117"/>
    </row>
    <row r="17" spans="1:12" s="3" customFormat="1" ht="31.5">
      <c r="A17" s="1">
        <v>6</v>
      </c>
      <c r="B17" s="122" t="s">
        <v>536</v>
      </c>
      <c r="C17" s="101">
        <v>2</v>
      </c>
      <c r="D17" s="5">
        <v>5053392</v>
      </c>
      <c r="E17" s="5">
        <v>5053392</v>
      </c>
      <c r="F17" s="5">
        <v>5053392</v>
      </c>
      <c r="G17" s="5">
        <v>1364416</v>
      </c>
      <c r="H17" s="5">
        <v>1364416</v>
      </c>
      <c r="I17" s="5">
        <v>1364416</v>
      </c>
      <c r="J17" s="5">
        <f aca="true" t="shared" si="1" ref="J17:J34">D17+G17</f>
        <v>6417808</v>
      </c>
      <c r="K17" s="5">
        <f aca="true" t="shared" si="2" ref="K17:K34">E17+H17</f>
        <v>6417808</v>
      </c>
      <c r="L17" s="5">
        <f aca="true" t="shared" si="3" ref="L17:L34">F17+I17</f>
        <v>6417808</v>
      </c>
    </row>
    <row r="18" spans="1:12" s="3" customFormat="1" ht="31.5">
      <c r="A18" s="1">
        <v>7</v>
      </c>
      <c r="B18" s="122" t="s">
        <v>537</v>
      </c>
      <c r="C18" s="101">
        <v>2</v>
      </c>
      <c r="D18" s="5">
        <v>352000</v>
      </c>
      <c r="E18" s="5">
        <v>352000</v>
      </c>
      <c r="F18" s="5">
        <v>352120</v>
      </c>
      <c r="G18" s="5">
        <v>95040</v>
      </c>
      <c r="H18" s="5">
        <v>95040</v>
      </c>
      <c r="I18" s="5">
        <v>95072</v>
      </c>
      <c r="J18" s="5">
        <f t="shared" si="1"/>
        <v>447040</v>
      </c>
      <c r="K18" s="5">
        <f t="shared" si="2"/>
        <v>447040</v>
      </c>
      <c r="L18" s="5">
        <f t="shared" si="3"/>
        <v>447192</v>
      </c>
    </row>
    <row r="19" spans="1:12" s="3" customFormat="1" ht="31.5">
      <c r="A19" s="1">
        <v>8</v>
      </c>
      <c r="B19" s="7" t="s">
        <v>585</v>
      </c>
      <c r="C19" s="101">
        <v>2</v>
      </c>
      <c r="D19" s="5">
        <v>57953</v>
      </c>
      <c r="E19" s="5">
        <v>57953</v>
      </c>
      <c r="F19" s="5">
        <v>57833</v>
      </c>
      <c r="G19" s="5">
        <v>15647</v>
      </c>
      <c r="H19" s="5">
        <v>15647</v>
      </c>
      <c r="I19" s="5">
        <v>15615</v>
      </c>
      <c r="J19" s="5">
        <f t="shared" si="1"/>
        <v>73600</v>
      </c>
      <c r="K19" s="5">
        <f t="shared" si="2"/>
        <v>73600</v>
      </c>
      <c r="L19" s="5">
        <f t="shared" si="3"/>
        <v>73448</v>
      </c>
    </row>
    <row r="20" spans="1:12" s="3" customFormat="1" ht="15.75">
      <c r="A20" s="1">
        <v>9</v>
      </c>
      <c r="B20" s="7" t="s">
        <v>584</v>
      </c>
      <c r="C20" s="101">
        <v>2</v>
      </c>
      <c r="D20" s="5">
        <v>37008</v>
      </c>
      <c r="E20" s="5">
        <v>37008</v>
      </c>
      <c r="F20" s="5">
        <v>37008</v>
      </c>
      <c r="G20" s="5">
        <v>9992</v>
      </c>
      <c r="H20" s="5">
        <v>9992</v>
      </c>
      <c r="I20" s="5">
        <v>9992</v>
      </c>
      <c r="J20" s="5">
        <f t="shared" si="1"/>
        <v>47000</v>
      </c>
      <c r="K20" s="5">
        <f t="shared" si="2"/>
        <v>47000</v>
      </c>
      <c r="L20" s="5">
        <f t="shared" si="3"/>
        <v>47000</v>
      </c>
    </row>
    <row r="21" spans="1:12" s="3" customFormat="1" ht="31.5">
      <c r="A21" s="1">
        <v>10</v>
      </c>
      <c r="B21" s="7" t="s">
        <v>586</v>
      </c>
      <c r="C21" s="101">
        <v>2</v>
      </c>
      <c r="D21" s="5">
        <v>119957</v>
      </c>
      <c r="E21" s="5">
        <v>119957</v>
      </c>
      <c r="F21" s="5">
        <v>119957</v>
      </c>
      <c r="G21" s="5">
        <v>32388</v>
      </c>
      <c r="H21" s="5">
        <v>32388</v>
      </c>
      <c r="I21" s="5">
        <v>32388</v>
      </c>
      <c r="J21" s="5">
        <f t="shared" si="1"/>
        <v>152345</v>
      </c>
      <c r="K21" s="5">
        <f t="shared" si="2"/>
        <v>152345</v>
      </c>
      <c r="L21" s="5">
        <f t="shared" si="3"/>
        <v>152345</v>
      </c>
    </row>
    <row r="22" spans="1:12" s="3" customFormat="1" ht="15.75">
      <c r="A22" s="1">
        <v>11</v>
      </c>
      <c r="B22" s="7" t="s">
        <v>582</v>
      </c>
      <c r="C22" s="101">
        <v>2</v>
      </c>
      <c r="D22" s="5">
        <v>42441</v>
      </c>
      <c r="E22" s="5">
        <v>42441</v>
      </c>
      <c r="F22" s="5">
        <v>42441</v>
      </c>
      <c r="G22" s="5">
        <v>11459</v>
      </c>
      <c r="H22" s="5">
        <v>11459</v>
      </c>
      <c r="I22" s="5">
        <v>11459</v>
      </c>
      <c r="J22" s="5">
        <f t="shared" si="1"/>
        <v>53900</v>
      </c>
      <c r="K22" s="5">
        <f t="shared" si="2"/>
        <v>53900</v>
      </c>
      <c r="L22" s="5">
        <f t="shared" si="3"/>
        <v>53900</v>
      </c>
    </row>
    <row r="23" spans="1:12" s="3" customFormat="1" ht="31.5">
      <c r="A23" s="1">
        <v>12</v>
      </c>
      <c r="B23" s="7" t="s">
        <v>588</v>
      </c>
      <c r="C23" s="101">
        <v>2</v>
      </c>
      <c r="D23" s="5">
        <v>32284</v>
      </c>
      <c r="E23" s="5">
        <v>32284</v>
      </c>
      <c r="F23" s="5">
        <v>32284</v>
      </c>
      <c r="G23" s="5">
        <v>8716</v>
      </c>
      <c r="H23" s="5">
        <v>8716</v>
      </c>
      <c r="I23" s="5">
        <v>8716</v>
      </c>
      <c r="J23" s="5">
        <f t="shared" si="1"/>
        <v>41000</v>
      </c>
      <c r="K23" s="5">
        <f t="shared" si="2"/>
        <v>41000</v>
      </c>
      <c r="L23" s="5">
        <f t="shared" si="3"/>
        <v>41000</v>
      </c>
    </row>
    <row r="24" spans="1:12" s="3" customFormat="1" ht="15.75">
      <c r="A24" s="1">
        <v>13</v>
      </c>
      <c r="B24" s="7" t="s">
        <v>577</v>
      </c>
      <c r="C24" s="101">
        <v>2</v>
      </c>
      <c r="D24" s="5">
        <v>23622</v>
      </c>
      <c r="E24" s="5">
        <v>23622</v>
      </c>
      <c r="F24" s="5">
        <v>23622</v>
      </c>
      <c r="G24" s="5">
        <v>6378</v>
      </c>
      <c r="H24" s="5">
        <v>6378</v>
      </c>
      <c r="I24" s="5">
        <v>6378</v>
      </c>
      <c r="J24" s="5">
        <f t="shared" si="1"/>
        <v>30000</v>
      </c>
      <c r="K24" s="5">
        <f t="shared" si="2"/>
        <v>30000</v>
      </c>
      <c r="L24" s="5">
        <f t="shared" si="3"/>
        <v>30000</v>
      </c>
    </row>
    <row r="25" spans="1:12" s="3" customFormat="1" ht="15.75">
      <c r="A25" s="1">
        <v>14</v>
      </c>
      <c r="B25" s="7" t="s">
        <v>578</v>
      </c>
      <c r="C25" s="101">
        <v>2</v>
      </c>
      <c r="D25" s="5">
        <v>35433</v>
      </c>
      <c r="E25" s="5">
        <v>35433</v>
      </c>
      <c r="F25" s="5">
        <v>35433</v>
      </c>
      <c r="G25" s="5">
        <v>9567</v>
      </c>
      <c r="H25" s="5">
        <v>9567</v>
      </c>
      <c r="I25" s="5">
        <v>9567</v>
      </c>
      <c r="J25" s="5">
        <f t="shared" si="1"/>
        <v>45000</v>
      </c>
      <c r="K25" s="5">
        <f t="shared" si="2"/>
        <v>45000</v>
      </c>
      <c r="L25" s="5">
        <f t="shared" si="3"/>
        <v>45000</v>
      </c>
    </row>
    <row r="26" spans="1:12" s="3" customFormat="1" ht="15.75">
      <c r="A26" s="1">
        <v>15</v>
      </c>
      <c r="B26" s="7" t="s">
        <v>579</v>
      </c>
      <c r="C26" s="101">
        <v>2</v>
      </c>
      <c r="D26" s="5">
        <v>29921</v>
      </c>
      <c r="E26" s="5">
        <v>29921</v>
      </c>
      <c r="F26" s="5">
        <v>29921</v>
      </c>
      <c r="G26" s="5">
        <v>8079</v>
      </c>
      <c r="H26" s="5">
        <v>8079</v>
      </c>
      <c r="I26" s="5">
        <v>8079</v>
      </c>
      <c r="J26" s="5">
        <f t="shared" si="1"/>
        <v>38000</v>
      </c>
      <c r="K26" s="5">
        <f t="shared" si="2"/>
        <v>38000</v>
      </c>
      <c r="L26" s="5">
        <f t="shared" si="3"/>
        <v>38000</v>
      </c>
    </row>
    <row r="27" spans="1:12" s="3" customFormat="1" ht="31.5">
      <c r="A27" s="1">
        <v>16</v>
      </c>
      <c r="B27" s="122" t="s">
        <v>538</v>
      </c>
      <c r="C27" s="101">
        <v>2</v>
      </c>
      <c r="D27" s="5">
        <v>10000000</v>
      </c>
      <c r="E27" s="5">
        <v>10000000</v>
      </c>
      <c r="F27" s="5">
        <v>10000000</v>
      </c>
      <c r="G27" s="5">
        <v>2700000</v>
      </c>
      <c r="H27" s="5">
        <v>2700000</v>
      </c>
      <c r="I27" s="5">
        <v>2700000</v>
      </c>
      <c r="J27" s="5">
        <f t="shared" si="1"/>
        <v>12700000</v>
      </c>
      <c r="K27" s="5">
        <f t="shared" si="2"/>
        <v>12700000</v>
      </c>
      <c r="L27" s="5">
        <f t="shared" si="3"/>
        <v>12700000</v>
      </c>
    </row>
    <row r="28" spans="1:12" s="3" customFormat="1" ht="15.75">
      <c r="A28" s="1">
        <v>17</v>
      </c>
      <c r="B28" s="7" t="s">
        <v>589</v>
      </c>
      <c r="C28" s="101">
        <v>2</v>
      </c>
      <c r="D28" s="5">
        <v>124409</v>
      </c>
      <c r="E28" s="5">
        <v>0</v>
      </c>
      <c r="F28" s="5">
        <v>0</v>
      </c>
      <c r="G28" s="5">
        <v>33591</v>
      </c>
      <c r="H28" s="5">
        <v>0</v>
      </c>
      <c r="I28" s="5">
        <v>0</v>
      </c>
      <c r="J28" s="5">
        <f t="shared" si="1"/>
        <v>158000</v>
      </c>
      <c r="K28" s="5">
        <f t="shared" si="2"/>
        <v>0</v>
      </c>
      <c r="L28" s="5">
        <f t="shared" si="3"/>
        <v>0</v>
      </c>
    </row>
    <row r="29" spans="1:12" s="3" customFormat="1" ht="15.75">
      <c r="A29" s="1" t="s">
        <v>722</v>
      </c>
      <c r="B29" s="7" t="s">
        <v>725</v>
      </c>
      <c r="C29" s="101">
        <v>2</v>
      </c>
      <c r="D29" s="5">
        <v>0</v>
      </c>
      <c r="E29" s="5">
        <v>48811</v>
      </c>
      <c r="F29" s="5">
        <v>48811</v>
      </c>
      <c r="G29" s="5">
        <v>0</v>
      </c>
      <c r="H29" s="5">
        <v>13179</v>
      </c>
      <c r="I29" s="5">
        <v>13179</v>
      </c>
      <c r="J29" s="5">
        <f t="shared" si="1"/>
        <v>0</v>
      </c>
      <c r="K29" s="5">
        <f t="shared" si="2"/>
        <v>61990</v>
      </c>
      <c r="L29" s="5">
        <f t="shared" si="3"/>
        <v>61990</v>
      </c>
    </row>
    <row r="30" spans="1:12" s="3" customFormat="1" ht="15.75">
      <c r="A30" s="1" t="s">
        <v>723</v>
      </c>
      <c r="B30" s="7" t="s">
        <v>716</v>
      </c>
      <c r="C30" s="101">
        <v>2</v>
      </c>
      <c r="D30" s="5">
        <v>0</v>
      </c>
      <c r="E30" s="5">
        <v>100000</v>
      </c>
      <c r="F30" s="5">
        <v>100000</v>
      </c>
      <c r="G30" s="5">
        <v>0</v>
      </c>
      <c r="H30" s="5">
        <v>27000</v>
      </c>
      <c r="I30" s="5">
        <v>27000</v>
      </c>
      <c r="J30" s="5">
        <f t="shared" si="1"/>
        <v>0</v>
      </c>
      <c r="K30" s="5">
        <f t="shared" si="2"/>
        <v>127000</v>
      </c>
      <c r="L30" s="5">
        <f t="shared" si="3"/>
        <v>127000</v>
      </c>
    </row>
    <row r="31" spans="1:12" s="3" customFormat="1" ht="15.75">
      <c r="A31" s="1" t="s">
        <v>724</v>
      </c>
      <c r="B31" s="7" t="s">
        <v>689</v>
      </c>
      <c r="C31" s="101">
        <v>2</v>
      </c>
      <c r="D31" s="5">
        <v>0</v>
      </c>
      <c r="E31" s="5">
        <v>19750</v>
      </c>
      <c r="F31" s="5">
        <v>19750</v>
      </c>
      <c r="G31" s="5">
        <v>0</v>
      </c>
      <c r="H31" s="5">
        <v>0</v>
      </c>
      <c r="I31" s="5">
        <v>0</v>
      </c>
      <c r="J31" s="5">
        <f t="shared" si="1"/>
        <v>0</v>
      </c>
      <c r="K31" s="5">
        <f t="shared" si="2"/>
        <v>19750</v>
      </c>
      <c r="L31" s="5">
        <f t="shared" si="3"/>
        <v>19750</v>
      </c>
    </row>
    <row r="32" spans="1:12" s="3" customFormat="1" ht="15.75">
      <c r="A32" s="1">
        <v>18</v>
      </c>
      <c r="B32" s="7" t="s">
        <v>590</v>
      </c>
      <c r="C32" s="101">
        <v>2</v>
      </c>
      <c r="D32" s="5">
        <v>12598</v>
      </c>
      <c r="E32" s="5">
        <v>12598</v>
      </c>
      <c r="F32" s="5">
        <v>12598</v>
      </c>
      <c r="G32" s="5">
        <v>3402</v>
      </c>
      <c r="H32" s="5">
        <v>3402</v>
      </c>
      <c r="I32" s="5">
        <v>3402</v>
      </c>
      <c r="J32" s="5">
        <f t="shared" si="1"/>
        <v>16000</v>
      </c>
      <c r="K32" s="5">
        <f t="shared" si="2"/>
        <v>16000</v>
      </c>
      <c r="L32" s="5">
        <f t="shared" si="3"/>
        <v>16000</v>
      </c>
    </row>
    <row r="33" spans="1:12" s="3" customFormat="1" ht="15.75">
      <c r="A33" s="1" t="s">
        <v>850</v>
      </c>
      <c r="B33" s="7" t="s">
        <v>852</v>
      </c>
      <c r="C33" s="101">
        <v>2</v>
      </c>
      <c r="D33" s="5">
        <v>0</v>
      </c>
      <c r="E33" s="5">
        <v>0</v>
      </c>
      <c r="F33" s="5">
        <v>3858268</v>
      </c>
      <c r="G33" s="5">
        <v>0</v>
      </c>
      <c r="H33" s="5">
        <v>0</v>
      </c>
      <c r="I33" s="5">
        <v>1041732</v>
      </c>
      <c r="J33" s="5">
        <f t="shared" si="1"/>
        <v>0</v>
      </c>
      <c r="K33" s="5">
        <f t="shared" si="2"/>
        <v>0</v>
      </c>
      <c r="L33" s="5">
        <f t="shared" si="3"/>
        <v>4900000</v>
      </c>
    </row>
    <row r="34" spans="1:12" s="3" customFormat="1" ht="15.75">
      <c r="A34" s="1" t="s">
        <v>851</v>
      </c>
      <c r="B34" s="7" t="s">
        <v>853</v>
      </c>
      <c r="C34" s="101">
        <v>2</v>
      </c>
      <c r="D34" s="5">
        <v>0</v>
      </c>
      <c r="E34" s="5">
        <v>0</v>
      </c>
      <c r="F34" s="5">
        <v>55118</v>
      </c>
      <c r="G34" s="5">
        <v>0</v>
      </c>
      <c r="H34" s="5">
        <v>0</v>
      </c>
      <c r="I34" s="5">
        <v>14882</v>
      </c>
      <c r="J34" s="5">
        <f t="shared" si="1"/>
        <v>0</v>
      </c>
      <c r="K34" s="5">
        <f t="shared" si="2"/>
        <v>0</v>
      </c>
      <c r="L34" s="5">
        <f t="shared" si="3"/>
        <v>70000</v>
      </c>
    </row>
    <row r="35" spans="1:12" s="3" customFormat="1" ht="47.25">
      <c r="A35" s="1">
        <v>19</v>
      </c>
      <c r="B35" s="7" t="s">
        <v>212</v>
      </c>
      <c r="C35" s="101"/>
      <c r="D35" s="5">
        <f>SUM(D17:D34)</f>
        <v>15921018</v>
      </c>
      <c r="E35" s="5">
        <f>SUM(E17:E34)</f>
        <v>15965170</v>
      </c>
      <c r="F35" s="5">
        <f>SUM(F17:F34)</f>
        <v>19878556</v>
      </c>
      <c r="G35" s="117"/>
      <c r="H35" s="117"/>
      <c r="I35" s="117"/>
      <c r="J35" s="117"/>
      <c r="K35" s="117"/>
      <c r="L35" s="117"/>
    </row>
    <row r="36" spans="1:12" s="3" customFormat="1" ht="15.75" hidden="1">
      <c r="A36" s="1"/>
      <c r="B36" s="7" t="s">
        <v>213</v>
      </c>
      <c r="C36" s="101"/>
      <c r="D36" s="5"/>
      <c r="E36" s="5"/>
      <c r="F36" s="5"/>
      <c r="G36" s="117"/>
      <c r="H36" s="117"/>
      <c r="I36" s="117"/>
      <c r="J36" s="117"/>
      <c r="K36" s="117"/>
      <c r="L36" s="117"/>
    </row>
    <row r="37" spans="1:12" s="3" customFormat="1" ht="31.5" hidden="1">
      <c r="A37" s="1"/>
      <c r="B37" s="7" t="s">
        <v>214</v>
      </c>
      <c r="C37" s="101"/>
      <c r="D37" s="5"/>
      <c r="E37" s="5"/>
      <c r="F37" s="5"/>
      <c r="G37" s="117"/>
      <c r="H37" s="117"/>
      <c r="I37" s="117"/>
      <c r="J37" s="117"/>
      <c r="K37" s="117"/>
      <c r="L37" s="117"/>
    </row>
    <row r="38" spans="1:12" s="3" customFormat="1" ht="47.25">
      <c r="A38" s="1">
        <v>20</v>
      </c>
      <c r="B38" s="7" t="s">
        <v>233</v>
      </c>
      <c r="C38" s="101"/>
      <c r="D38" s="117"/>
      <c r="E38" s="117"/>
      <c r="F38" s="117"/>
      <c r="G38" s="5">
        <f>SUM(G7:G37)</f>
        <v>4379675</v>
      </c>
      <c r="H38" s="5">
        <f>SUM(H7:H37)</f>
        <v>4401145</v>
      </c>
      <c r="I38" s="5">
        <f>SUM(I7:I37)</f>
        <v>5442877</v>
      </c>
      <c r="J38" s="117"/>
      <c r="K38" s="117"/>
      <c r="L38" s="117"/>
    </row>
    <row r="39" spans="1:12" s="3" customFormat="1" ht="15.75">
      <c r="A39" s="1">
        <v>21</v>
      </c>
      <c r="B39" s="9" t="s">
        <v>120</v>
      </c>
      <c r="C39" s="101"/>
      <c r="D39" s="14">
        <f aca="true" t="shared" si="4" ref="D39:I39">SUM(D40:D42)</f>
        <v>16221018</v>
      </c>
      <c r="E39" s="14">
        <f t="shared" si="4"/>
        <v>16320288</v>
      </c>
      <c r="F39" s="14">
        <f t="shared" si="4"/>
        <v>20178556</v>
      </c>
      <c r="G39" s="14">
        <f t="shared" si="4"/>
        <v>4379675</v>
      </c>
      <c r="H39" s="14">
        <f t="shared" si="4"/>
        <v>4401145</v>
      </c>
      <c r="I39" s="14">
        <f t="shared" si="4"/>
        <v>5442877</v>
      </c>
      <c r="J39" s="14">
        <f aca="true" t="shared" si="5" ref="J39:L42">D39+G39</f>
        <v>20600693</v>
      </c>
      <c r="K39" s="14">
        <f t="shared" si="5"/>
        <v>20721433</v>
      </c>
      <c r="L39" s="14">
        <f t="shared" si="5"/>
        <v>25621433</v>
      </c>
    </row>
    <row r="40" spans="1:12" s="3" customFormat="1" ht="31.5">
      <c r="A40" s="1">
        <v>22</v>
      </c>
      <c r="B40" s="89" t="s">
        <v>405</v>
      </c>
      <c r="C40" s="101">
        <v>1</v>
      </c>
      <c r="D40" s="5">
        <f aca="true" t="shared" si="6" ref="D40:I40">SUMIF($C$7:$C$39,"1",D$7:D$39)</f>
        <v>0</v>
      </c>
      <c r="E40" s="5">
        <f t="shared" si="6"/>
        <v>0</v>
      </c>
      <c r="F40" s="5">
        <f t="shared" si="6"/>
        <v>0</v>
      </c>
      <c r="G40" s="5">
        <f t="shared" si="6"/>
        <v>0</v>
      </c>
      <c r="H40" s="5">
        <f t="shared" si="6"/>
        <v>0</v>
      </c>
      <c r="I40" s="5">
        <f t="shared" si="6"/>
        <v>0</v>
      </c>
      <c r="J40" s="5">
        <f t="shared" si="5"/>
        <v>0</v>
      </c>
      <c r="K40" s="5">
        <f t="shared" si="5"/>
        <v>0</v>
      </c>
      <c r="L40" s="5">
        <f t="shared" si="5"/>
        <v>0</v>
      </c>
    </row>
    <row r="41" spans="1:12" s="3" customFormat="1" ht="15.75">
      <c r="A41" s="1">
        <v>23</v>
      </c>
      <c r="B41" s="89" t="s">
        <v>244</v>
      </c>
      <c r="C41" s="101">
        <v>2</v>
      </c>
      <c r="D41" s="5">
        <f aca="true" t="shared" si="7" ref="D41:I41">SUMIF($C$7:$C$39,"2",D$7:D$39)</f>
        <v>16221018</v>
      </c>
      <c r="E41" s="5">
        <f t="shared" si="7"/>
        <v>16320288</v>
      </c>
      <c r="F41" s="5">
        <f t="shared" si="7"/>
        <v>20178556</v>
      </c>
      <c r="G41" s="5">
        <f t="shared" si="7"/>
        <v>4379675</v>
      </c>
      <c r="H41" s="5">
        <f t="shared" si="7"/>
        <v>4401145</v>
      </c>
      <c r="I41" s="5">
        <f t="shared" si="7"/>
        <v>5442877</v>
      </c>
      <c r="J41" s="5">
        <f t="shared" si="5"/>
        <v>20600693</v>
      </c>
      <c r="K41" s="5">
        <f t="shared" si="5"/>
        <v>20721433</v>
      </c>
      <c r="L41" s="5">
        <f t="shared" si="5"/>
        <v>25621433</v>
      </c>
    </row>
    <row r="42" spans="1:12" s="3" customFormat="1" ht="15.75">
      <c r="A42" s="1">
        <v>24</v>
      </c>
      <c r="B42" s="89" t="s">
        <v>136</v>
      </c>
      <c r="C42" s="101">
        <v>3</v>
      </c>
      <c r="D42" s="5">
        <f aca="true" t="shared" si="8" ref="D42:I42">SUMIF($C$7:$C$39,"3",D$7:D$39)</f>
        <v>0</v>
      </c>
      <c r="E42" s="5">
        <f t="shared" si="8"/>
        <v>0</v>
      </c>
      <c r="F42" s="5">
        <f t="shared" si="8"/>
        <v>0</v>
      </c>
      <c r="G42" s="5">
        <f t="shared" si="8"/>
        <v>0</v>
      </c>
      <c r="H42" s="5">
        <f t="shared" si="8"/>
        <v>0</v>
      </c>
      <c r="I42" s="5">
        <f t="shared" si="8"/>
        <v>0</v>
      </c>
      <c r="J42" s="5">
        <f t="shared" si="5"/>
        <v>0</v>
      </c>
      <c r="K42" s="5">
        <f t="shared" si="5"/>
        <v>0</v>
      </c>
      <c r="L42" s="5">
        <f t="shared" si="5"/>
        <v>0</v>
      </c>
    </row>
    <row r="43" spans="1:12" s="3" customFormat="1" ht="15.75">
      <c r="A43" s="1">
        <v>25</v>
      </c>
      <c r="B43" s="106" t="s">
        <v>54</v>
      </c>
      <c r="C43" s="101"/>
      <c r="D43" s="14"/>
      <c r="E43" s="14"/>
      <c r="F43" s="14"/>
      <c r="G43" s="14"/>
      <c r="H43" s="14"/>
      <c r="I43" s="14"/>
      <c r="J43" s="14"/>
      <c r="K43" s="14"/>
      <c r="L43" s="14"/>
    </row>
    <row r="44" spans="1:12" s="3" customFormat="1" ht="15.75">
      <c r="A44" s="1">
        <v>26</v>
      </c>
      <c r="B44" s="122" t="s">
        <v>506</v>
      </c>
      <c r="C44" s="101">
        <v>2</v>
      </c>
      <c r="D44" s="5">
        <v>1262028</v>
      </c>
      <c r="E44" s="5">
        <v>1262028</v>
      </c>
      <c r="F44" s="5">
        <v>1262028</v>
      </c>
      <c r="G44" s="5">
        <v>340747</v>
      </c>
      <c r="H44" s="5">
        <v>340747</v>
      </c>
      <c r="I44" s="5">
        <v>340747</v>
      </c>
      <c r="J44" s="5">
        <f aca="true" t="shared" si="9" ref="J44:J52">D44+G44</f>
        <v>1602775</v>
      </c>
      <c r="K44" s="5">
        <f aca="true" t="shared" si="10" ref="K44:K52">E44+H44</f>
        <v>1602775</v>
      </c>
      <c r="L44" s="5">
        <f aca="true" t="shared" si="11" ref="L44:L52">F44+I44</f>
        <v>1602775</v>
      </c>
    </row>
    <row r="45" spans="1:12" s="3" customFormat="1" ht="15.75">
      <c r="A45" s="1">
        <v>27</v>
      </c>
      <c r="B45" s="122" t="s">
        <v>524</v>
      </c>
      <c r="C45" s="101">
        <v>2</v>
      </c>
      <c r="D45" s="5">
        <v>410236</v>
      </c>
      <c r="E45" s="5">
        <v>300236</v>
      </c>
      <c r="F45" s="5">
        <v>300236</v>
      </c>
      <c r="G45" s="5">
        <v>110764</v>
      </c>
      <c r="H45" s="5">
        <v>81064</v>
      </c>
      <c r="I45" s="5">
        <v>81064</v>
      </c>
      <c r="J45" s="5">
        <f t="shared" si="9"/>
        <v>521000</v>
      </c>
      <c r="K45" s="5">
        <f t="shared" si="10"/>
        <v>381300</v>
      </c>
      <c r="L45" s="5">
        <f t="shared" si="11"/>
        <v>381300</v>
      </c>
    </row>
    <row r="46" spans="1:12" s="3" customFormat="1" ht="15.75">
      <c r="A46" s="1">
        <v>28</v>
      </c>
      <c r="B46" s="122" t="s">
        <v>533</v>
      </c>
      <c r="C46" s="101">
        <v>2</v>
      </c>
      <c r="D46" s="5">
        <v>1181102</v>
      </c>
      <c r="E46" s="5">
        <v>1181102</v>
      </c>
      <c r="F46" s="5">
        <v>1181102</v>
      </c>
      <c r="G46" s="5">
        <v>318898</v>
      </c>
      <c r="H46" s="5">
        <v>318898</v>
      </c>
      <c r="I46" s="5">
        <v>318898</v>
      </c>
      <c r="J46" s="5">
        <f t="shared" si="9"/>
        <v>1500000</v>
      </c>
      <c r="K46" s="5">
        <f t="shared" si="10"/>
        <v>1500000</v>
      </c>
      <c r="L46" s="5">
        <f t="shared" si="11"/>
        <v>1500000</v>
      </c>
    </row>
    <row r="47" spans="1:12" s="3" customFormat="1" ht="31.5">
      <c r="A47" s="1">
        <v>29</v>
      </c>
      <c r="B47" s="122" t="s">
        <v>534</v>
      </c>
      <c r="C47" s="101">
        <v>2</v>
      </c>
      <c r="D47" s="5">
        <v>629921</v>
      </c>
      <c r="E47" s="5">
        <v>629921</v>
      </c>
      <c r="F47" s="5">
        <v>629921</v>
      </c>
      <c r="G47" s="5">
        <v>170079</v>
      </c>
      <c r="H47" s="5">
        <v>170079</v>
      </c>
      <c r="I47" s="5">
        <v>170079</v>
      </c>
      <c r="J47" s="5">
        <f t="shared" si="9"/>
        <v>800000</v>
      </c>
      <c r="K47" s="5">
        <f t="shared" si="10"/>
        <v>800000</v>
      </c>
      <c r="L47" s="5">
        <f t="shared" si="11"/>
        <v>800000</v>
      </c>
    </row>
    <row r="48" spans="1:12" s="3" customFormat="1" ht="31.5">
      <c r="A48" s="1">
        <v>30</v>
      </c>
      <c r="B48" s="122" t="s">
        <v>587</v>
      </c>
      <c r="C48" s="101">
        <v>2</v>
      </c>
      <c r="D48" s="5">
        <v>172441</v>
      </c>
      <c r="E48" s="5">
        <v>190500</v>
      </c>
      <c r="F48" s="5">
        <v>190500</v>
      </c>
      <c r="G48" s="5">
        <v>46559</v>
      </c>
      <c r="H48" s="5">
        <v>28500</v>
      </c>
      <c r="I48" s="5">
        <v>0</v>
      </c>
      <c r="J48" s="5">
        <f t="shared" si="9"/>
        <v>219000</v>
      </c>
      <c r="K48" s="5">
        <f t="shared" si="10"/>
        <v>219000</v>
      </c>
      <c r="L48" s="5">
        <f t="shared" si="11"/>
        <v>190500</v>
      </c>
    </row>
    <row r="49" spans="1:12" s="3" customFormat="1" ht="15.75" hidden="1">
      <c r="A49" s="1"/>
      <c r="B49" s="122" t="s">
        <v>535</v>
      </c>
      <c r="C49" s="101"/>
      <c r="D49" s="5"/>
      <c r="E49" s="5"/>
      <c r="F49" s="5"/>
      <c r="G49" s="5"/>
      <c r="H49" s="5"/>
      <c r="I49" s="5"/>
      <c r="J49" s="5">
        <f t="shared" si="9"/>
        <v>0</v>
      </c>
      <c r="K49" s="5">
        <f t="shared" si="10"/>
        <v>0</v>
      </c>
      <c r="L49" s="5">
        <f t="shared" si="11"/>
        <v>0</v>
      </c>
    </row>
    <row r="50" spans="1:12" s="3" customFormat="1" ht="15.75">
      <c r="A50" s="1">
        <v>31</v>
      </c>
      <c r="B50" s="122" t="s">
        <v>532</v>
      </c>
      <c r="C50" s="101">
        <v>2</v>
      </c>
      <c r="D50" s="5">
        <v>3307087</v>
      </c>
      <c r="E50" s="5">
        <v>3307087</v>
      </c>
      <c r="F50" s="5">
        <v>3307087</v>
      </c>
      <c r="G50" s="5">
        <v>892913</v>
      </c>
      <c r="H50" s="5">
        <v>892913</v>
      </c>
      <c r="I50" s="5">
        <v>892913</v>
      </c>
      <c r="J50" s="5">
        <f t="shared" si="9"/>
        <v>4200000</v>
      </c>
      <c r="K50" s="5">
        <f t="shared" si="10"/>
        <v>4200000</v>
      </c>
      <c r="L50" s="5">
        <f t="shared" si="11"/>
        <v>4200000</v>
      </c>
    </row>
    <row r="51" spans="1:12" s="3" customFormat="1" ht="31.5">
      <c r="A51" s="1" t="s">
        <v>727</v>
      </c>
      <c r="B51" s="7" t="s">
        <v>726</v>
      </c>
      <c r="C51" s="101">
        <v>2</v>
      </c>
      <c r="D51" s="5">
        <v>0</v>
      </c>
      <c r="E51" s="5">
        <v>104177</v>
      </c>
      <c r="F51" s="5">
        <v>175046</v>
      </c>
      <c r="G51" s="5">
        <v>0</v>
      </c>
      <c r="H51" s="5">
        <v>28128</v>
      </c>
      <c r="I51" s="5">
        <v>45864</v>
      </c>
      <c r="J51" s="5">
        <f t="shared" si="9"/>
        <v>0</v>
      </c>
      <c r="K51" s="5">
        <f t="shared" si="10"/>
        <v>132305</v>
      </c>
      <c r="L51" s="5">
        <f t="shared" si="11"/>
        <v>220910</v>
      </c>
    </row>
    <row r="52" spans="1:12" s="3" customFormat="1" ht="31.5">
      <c r="A52" s="1" t="s">
        <v>728</v>
      </c>
      <c r="B52" s="7" t="s">
        <v>703</v>
      </c>
      <c r="C52" s="101">
        <v>2</v>
      </c>
      <c r="D52" s="5">
        <v>0</v>
      </c>
      <c r="E52" s="5">
        <v>75000</v>
      </c>
      <c r="F52" s="5">
        <v>75000</v>
      </c>
      <c r="G52" s="5">
        <v>0</v>
      </c>
      <c r="H52" s="5">
        <v>20250</v>
      </c>
      <c r="I52" s="5">
        <v>20250</v>
      </c>
      <c r="J52" s="5">
        <f t="shared" si="9"/>
        <v>0</v>
      </c>
      <c r="K52" s="5">
        <f t="shared" si="10"/>
        <v>95250</v>
      </c>
      <c r="L52" s="5">
        <f t="shared" si="11"/>
        <v>95250</v>
      </c>
    </row>
    <row r="53" spans="1:12" s="3" customFormat="1" ht="15.75">
      <c r="A53" s="1">
        <v>32</v>
      </c>
      <c r="B53" s="7" t="s">
        <v>215</v>
      </c>
      <c r="C53" s="101"/>
      <c r="D53" s="5">
        <f>SUM(D44:D52)</f>
        <v>6962815</v>
      </c>
      <c r="E53" s="5">
        <f>SUM(E44:E52)</f>
        <v>7050051</v>
      </c>
      <c r="F53" s="5">
        <f>SUM(F44:F52)</f>
        <v>7120920</v>
      </c>
      <c r="G53" s="117"/>
      <c r="H53" s="117"/>
      <c r="I53" s="117"/>
      <c r="J53" s="117"/>
      <c r="K53" s="117"/>
      <c r="L53" s="117"/>
    </row>
    <row r="54" spans="1:12" s="3" customFormat="1" ht="31.5" hidden="1">
      <c r="A54" s="1">
        <v>22</v>
      </c>
      <c r="B54" s="7" t="s">
        <v>216</v>
      </c>
      <c r="C54" s="101"/>
      <c r="D54" s="5"/>
      <c r="E54" s="5"/>
      <c r="F54" s="5"/>
      <c r="G54" s="117"/>
      <c r="H54" s="117"/>
      <c r="I54" s="117"/>
      <c r="J54" s="117"/>
      <c r="K54" s="117"/>
      <c r="L54" s="117"/>
    </row>
    <row r="55" spans="1:12" s="3" customFormat="1" ht="15.75" hidden="1">
      <c r="A55" s="1"/>
      <c r="B55" s="7"/>
      <c r="C55" s="101"/>
      <c r="D55" s="5"/>
      <c r="E55" s="5"/>
      <c r="F55" s="5"/>
      <c r="G55" s="5"/>
      <c r="H55" s="5"/>
      <c r="I55" s="5"/>
      <c r="J55" s="5">
        <f aca="true" t="shared" si="12" ref="J55:L56">D55+G55</f>
        <v>0</v>
      </c>
      <c r="K55" s="5">
        <f t="shared" si="12"/>
        <v>0</v>
      </c>
      <c r="L55" s="5">
        <f t="shared" si="12"/>
        <v>0</v>
      </c>
    </row>
    <row r="56" spans="1:12" s="3" customFormat="1" ht="15.75" hidden="1">
      <c r="A56" s="1"/>
      <c r="B56" s="7"/>
      <c r="C56" s="101"/>
      <c r="D56" s="5"/>
      <c r="E56" s="5"/>
      <c r="F56" s="5"/>
      <c r="G56" s="5"/>
      <c r="H56" s="5"/>
      <c r="I56" s="5"/>
      <c r="J56" s="5">
        <f t="shared" si="12"/>
        <v>0</v>
      </c>
      <c r="K56" s="5">
        <f t="shared" si="12"/>
        <v>0</v>
      </c>
      <c r="L56" s="5">
        <f t="shared" si="12"/>
        <v>0</v>
      </c>
    </row>
    <row r="57" spans="1:12" s="3" customFormat="1" ht="31.5" hidden="1">
      <c r="A57" s="1"/>
      <c r="B57" s="7" t="s">
        <v>217</v>
      </c>
      <c r="C57" s="101"/>
      <c r="D57" s="5">
        <f>SUM(D55:D56)</f>
        <v>0</v>
      </c>
      <c r="E57" s="5">
        <f>SUM(E55:E56)</f>
        <v>0</v>
      </c>
      <c r="F57" s="5">
        <f>SUM(F55:F56)</f>
        <v>0</v>
      </c>
      <c r="G57" s="117"/>
      <c r="H57" s="117"/>
      <c r="I57" s="117"/>
      <c r="J57" s="117"/>
      <c r="K57" s="117"/>
      <c r="L57" s="117"/>
    </row>
    <row r="58" spans="1:12" s="3" customFormat="1" ht="47.25">
      <c r="A58" s="1">
        <v>33</v>
      </c>
      <c r="B58" s="7" t="s">
        <v>218</v>
      </c>
      <c r="C58" s="101"/>
      <c r="D58" s="117"/>
      <c r="E58" s="117"/>
      <c r="F58" s="117"/>
      <c r="G58" s="5">
        <f>SUM(G43:G57)</f>
        <v>1879960</v>
      </c>
      <c r="H58" s="5">
        <f>SUM(H43:H57)</f>
        <v>1880579</v>
      </c>
      <c r="I58" s="5">
        <f>SUM(I43:I57)</f>
        <v>1869815</v>
      </c>
      <c r="J58" s="117"/>
      <c r="K58" s="117"/>
      <c r="L58" s="117"/>
    </row>
    <row r="59" spans="1:12" s="3" customFormat="1" ht="15.75">
      <c r="A59" s="1">
        <v>34</v>
      </c>
      <c r="B59" s="9" t="s">
        <v>54</v>
      </c>
      <c r="C59" s="101"/>
      <c r="D59" s="14">
        <f aca="true" t="shared" si="13" ref="D59:I59">SUM(D60:D62)</f>
        <v>6962815</v>
      </c>
      <c r="E59" s="14">
        <f t="shared" si="13"/>
        <v>7050051</v>
      </c>
      <c r="F59" s="14">
        <f t="shared" si="13"/>
        <v>7120920</v>
      </c>
      <c r="G59" s="14">
        <f t="shared" si="13"/>
        <v>1879960</v>
      </c>
      <c r="H59" s="14">
        <f t="shared" si="13"/>
        <v>1880579</v>
      </c>
      <c r="I59" s="14">
        <f t="shared" si="13"/>
        <v>1869815</v>
      </c>
      <c r="J59" s="14">
        <f aca="true" t="shared" si="14" ref="J59:L62">D59+G59</f>
        <v>8842775</v>
      </c>
      <c r="K59" s="14">
        <f t="shared" si="14"/>
        <v>8930630</v>
      </c>
      <c r="L59" s="14">
        <f t="shared" si="14"/>
        <v>8990735</v>
      </c>
    </row>
    <row r="60" spans="1:12" s="3" customFormat="1" ht="31.5">
      <c r="A60" s="1">
        <v>35</v>
      </c>
      <c r="B60" s="89" t="s">
        <v>405</v>
      </c>
      <c r="C60" s="101">
        <v>1</v>
      </c>
      <c r="D60" s="5">
        <f aca="true" t="shared" si="15" ref="D60:I60">SUMIF($C$43:$C$59,"1",D$43:D$59)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  <c r="J60" s="5">
        <f t="shared" si="14"/>
        <v>0</v>
      </c>
      <c r="K60" s="5">
        <f t="shared" si="14"/>
        <v>0</v>
      </c>
      <c r="L60" s="5">
        <f t="shared" si="14"/>
        <v>0</v>
      </c>
    </row>
    <row r="61" spans="1:12" s="3" customFormat="1" ht="15.75">
      <c r="A61" s="1">
        <v>36</v>
      </c>
      <c r="B61" s="89" t="s">
        <v>244</v>
      </c>
      <c r="C61" s="101">
        <v>2</v>
      </c>
      <c r="D61" s="5">
        <f aca="true" t="shared" si="16" ref="D61:I61">SUMIF($C$43:$C$59,"2",D$43:D$59)</f>
        <v>6962815</v>
      </c>
      <c r="E61" s="5">
        <f t="shared" si="16"/>
        <v>7050051</v>
      </c>
      <c r="F61" s="5">
        <f t="shared" si="16"/>
        <v>7120920</v>
      </c>
      <c r="G61" s="5">
        <f t="shared" si="16"/>
        <v>1879960</v>
      </c>
      <c r="H61" s="5">
        <f t="shared" si="16"/>
        <v>1880579</v>
      </c>
      <c r="I61" s="5">
        <f t="shared" si="16"/>
        <v>1869815</v>
      </c>
      <c r="J61" s="5">
        <f t="shared" si="14"/>
        <v>8842775</v>
      </c>
      <c r="K61" s="5">
        <f t="shared" si="14"/>
        <v>8930630</v>
      </c>
      <c r="L61" s="5">
        <f t="shared" si="14"/>
        <v>8990735</v>
      </c>
    </row>
    <row r="62" spans="1:12" s="3" customFormat="1" ht="15.75">
      <c r="A62" s="1">
        <v>37</v>
      </c>
      <c r="B62" s="89" t="s">
        <v>136</v>
      </c>
      <c r="C62" s="101">
        <v>3</v>
      </c>
      <c r="D62" s="5">
        <f aca="true" t="shared" si="17" ref="D62:I62">SUMIF($C$43:$C$59,"3",D$43:D$59)</f>
        <v>0</v>
      </c>
      <c r="E62" s="5">
        <f t="shared" si="17"/>
        <v>0</v>
      </c>
      <c r="F62" s="5">
        <f t="shared" si="17"/>
        <v>0</v>
      </c>
      <c r="G62" s="5">
        <f t="shared" si="17"/>
        <v>0</v>
      </c>
      <c r="H62" s="5">
        <f t="shared" si="17"/>
        <v>0</v>
      </c>
      <c r="I62" s="5">
        <f t="shared" si="17"/>
        <v>0</v>
      </c>
      <c r="J62" s="5">
        <f t="shared" si="14"/>
        <v>0</v>
      </c>
      <c r="K62" s="5">
        <f t="shared" si="14"/>
        <v>0</v>
      </c>
      <c r="L62" s="5">
        <f t="shared" si="14"/>
        <v>0</v>
      </c>
    </row>
    <row r="63" spans="1:12" s="3" customFormat="1" ht="31.5">
      <c r="A63" s="1" t="s">
        <v>675</v>
      </c>
      <c r="B63" s="106" t="s">
        <v>219</v>
      </c>
      <c r="C63" s="101"/>
      <c r="D63" s="14"/>
      <c r="E63" s="14"/>
      <c r="F63" s="14"/>
      <c r="G63" s="14"/>
      <c r="H63" s="14"/>
      <c r="I63" s="14"/>
      <c r="J63" s="14"/>
      <c r="K63" s="14"/>
      <c r="L63" s="14"/>
    </row>
    <row r="64" spans="1:12" s="3" customFormat="1" ht="47.25" hidden="1">
      <c r="A64" s="1"/>
      <c r="B64" s="64" t="s">
        <v>222</v>
      </c>
      <c r="C64" s="101"/>
      <c r="D64" s="5"/>
      <c r="E64" s="5"/>
      <c r="F64" s="5"/>
      <c r="G64" s="117"/>
      <c r="H64" s="117"/>
      <c r="I64" s="117"/>
      <c r="J64" s="5">
        <f aca="true" t="shared" si="18" ref="J64:J83">D64+G64</f>
        <v>0</v>
      </c>
      <c r="K64" s="5">
        <f aca="true" t="shared" si="19" ref="K64:K83">E64+H64</f>
        <v>0</v>
      </c>
      <c r="L64" s="5">
        <f aca="true" t="shared" si="20" ref="L64:L83">F64+I64</f>
        <v>0</v>
      </c>
    </row>
    <row r="65" spans="1:12" s="3" customFormat="1" ht="15.75" hidden="1">
      <c r="A65" s="1"/>
      <c r="B65" s="64"/>
      <c r="C65" s="101"/>
      <c r="D65" s="5"/>
      <c r="E65" s="5"/>
      <c r="F65" s="5"/>
      <c r="G65" s="117"/>
      <c r="H65" s="117"/>
      <c r="I65" s="117"/>
      <c r="J65" s="5">
        <f t="shared" si="18"/>
        <v>0</v>
      </c>
      <c r="K65" s="5">
        <f t="shared" si="19"/>
        <v>0</v>
      </c>
      <c r="L65" s="5">
        <f t="shared" si="20"/>
        <v>0</v>
      </c>
    </row>
    <row r="66" spans="1:12" s="3" customFormat="1" ht="47.25" hidden="1">
      <c r="A66" s="1"/>
      <c r="B66" s="64" t="s">
        <v>221</v>
      </c>
      <c r="C66" s="101"/>
      <c r="D66" s="5"/>
      <c r="E66" s="5"/>
      <c r="F66" s="5"/>
      <c r="G66" s="117"/>
      <c r="H66" s="117"/>
      <c r="I66" s="117"/>
      <c r="J66" s="5">
        <f t="shared" si="18"/>
        <v>0</v>
      </c>
      <c r="K66" s="5">
        <f t="shared" si="19"/>
        <v>0</v>
      </c>
      <c r="L66" s="5">
        <f t="shared" si="20"/>
        <v>0</v>
      </c>
    </row>
    <row r="67" spans="1:12" s="3" customFormat="1" ht="15.75" hidden="1">
      <c r="A67" s="1"/>
      <c r="B67" s="64"/>
      <c r="C67" s="101"/>
      <c r="D67" s="5"/>
      <c r="E67" s="5"/>
      <c r="F67" s="5"/>
      <c r="G67" s="117"/>
      <c r="H67" s="117"/>
      <c r="I67" s="117"/>
      <c r="J67" s="5">
        <f t="shared" si="18"/>
        <v>0</v>
      </c>
      <c r="K67" s="5">
        <f t="shared" si="19"/>
        <v>0</v>
      </c>
      <c r="L67" s="5">
        <f t="shared" si="20"/>
        <v>0</v>
      </c>
    </row>
    <row r="68" spans="1:12" s="3" customFormat="1" ht="47.25" hidden="1">
      <c r="A68" s="1"/>
      <c r="B68" s="64" t="s">
        <v>220</v>
      </c>
      <c r="C68" s="101"/>
      <c r="D68" s="5"/>
      <c r="E68" s="5"/>
      <c r="F68" s="5"/>
      <c r="G68" s="117"/>
      <c r="H68" s="117"/>
      <c r="I68" s="117"/>
      <c r="J68" s="5">
        <f t="shared" si="18"/>
        <v>0</v>
      </c>
      <c r="K68" s="5">
        <f t="shared" si="19"/>
        <v>0</v>
      </c>
      <c r="L68" s="5">
        <f t="shared" si="20"/>
        <v>0</v>
      </c>
    </row>
    <row r="69" spans="1:12" s="3" customFormat="1" ht="15.75" hidden="1">
      <c r="A69" s="1"/>
      <c r="B69" s="89"/>
      <c r="C69" s="101"/>
      <c r="D69" s="5"/>
      <c r="E69" s="5"/>
      <c r="F69" s="5"/>
      <c r="G69" s="117"/>
      <c r="H69" s="117"/>
      <c r="I69" s="117"/>
      <c r="J69" s="5">
        <f t="shared" si="18"/>
        <v>0</v>
      </c>
      <c r="K69" s="5">
        <f t="shared" si="19"/>
        <v>0</v>
      </c>
      <c r="L69" s="5">
        <f t="shared" si="20"/>
        <v>0</v>
      </c>
    </row>
    <row r="70" spans="1:12" s="3" customFormat="1" ht="31.5" hidden="1">
      <c r="A70" s="1"/>
      <c r="B70" s="64" t="s">
        <v>388</v>
      </c>
      <c r="C70" s="101"/>
      <c r="D70" s="5"/>
      <c r="E70" s="5"/>
      <c r="F70" s="5"/>
      <c r="G70" s="117"/>
      <c r="H70" s="117"/>
      <c r="I70" s="117"/>
      <c r="J70" s="5">
        <f t="shared" si="18"/>
        <v>0</v>
      </c>
      <c r="K70" s="5">
        <f t="shared" si="19"/>
        <v>0</v>
      </c>
      <c r="L70" s="5">
        <f t="shared" si="20"/>
        <v>0</v>
      </c>
    </row>
    <row r="71" spans="1:12" s="3" customFormat="1" ht="47.25" hidden="1">
      <c r="A71" s="1"/>
      <c r="B71" s="64" t="s">
        <v>223</v>
      </c>
      <c r="C71" s="101"/>
      <c r="D71" s="5"/>
      <c r="E71" s="5"/>
      <c r="F71" s="5"/>
      <c r="G71" s="117"/>
      <c r="H71" s="117"/>
      <c r="I71" s="117"/>
      <c r="J71" s="5">
        <f t="shared" si="18"/>
        <v>0</v>
      </c>
      <c r="K71" s="5">
        <f t="shared" si="19"/>
        <v>0</v>
      </c>
      <c r="L71" s="5">
        <f t="shared" si="20"/>
        <v>0</v>
      </c>
    </row>
    <row r="72" spans="1:12" s="3" customFormat="1" ht="15.75" hidden="1">
      <c r="A72" s="1"/>
      <c r="B72" s="64"/>
      <c r="C72" s="101"/>
      <c r="D72" s="5"/>
      <c r="E72" s="5"/>
      <c r="F72" s="5"/>
      <c r="G72" s="117"/>
      <c r="H72" s="117"/>
      <c r="I72" s="117"/>
      <c r="J72" s="5">
        <f t="shared" si="18"/>
        <v>0</v>
      </c>
      <c r="K72" s="5">
        <f t="shared" si="19"/>
        <v>0</v>
      </c>
      <c r="L72" s="5">
        <f t="shared" si="20"/>
        <v>0</v>
      </c>
    </row>
    <row r="73" spans="1:12" s="3" customFormat="1" ht="47.25" hidden="1">
      <c r="A73" s="1"/>
      <c r="B73" s="64" t="s">
        <v>224</v>
      </c>
      <c r="C73" s="101"/>
      <c r="D73" s="5"/>
      <c r="E73" s="5"/>
      <c r="F73" s="5"/>
      <c r="G73" s="117"/>
      <c r="H73" s="117"/>
      <c r="I73" s="117"/>
      <c r="J73" s="5">
        <f t="shared" si="18"/>
        <v>0</v>
      </c>
      <c r="K73" s="5">
        <f t="shared" si="19"/>
        <v>0</v>
      </c>
      <c r="L73" s="5">
        <f t="shared" si="20"/>
        <v>0</v>
      </c>
    </row>
    <row r="74" spans="1:12" s="3" customFormat="1" ht="15.75" hidden="1">
      <c r="A74" s="1"/>
      <c r="B74" s="64"/>
      <c r="C74" s="101"/>
      <c r="D74" s="5"/>
      <c r="E74" s="5"/>
      <c r="F74" s="5"/>
      <c r="G74" s="117"/>
      <c r="H74" s="117"/>
      <c r="I74" s="117"/>
      <c r="J74" s="5">
        <f t="shared" si="18"/>
        <v>0</v>
      </c>
      <c r="K74" s="5">
        <f t="shared" si="19"/>
        <v>0</v>
      </c>
      <c r="L74" s="5">
        <f t="shared" si="20"/>
        <v>0</v>
      </c>
    </row>
    <row r="75" spans="1:12" s="3" customFormat="1" ht="15.75" hidden="1">
      <c r="A75" s="1"/>
      <c r="B75" s="64" t="s">
        <v>225</v>
      </c>
      <c r="C75" s="101"/>
      <c r="D75" s="5"/>
      <c r="E75" s="5"/>
      <c r="F75" s="5"/>
      <c r="G75" s="117"/>
      <c r="H75" s="117"/>
      <c r="I75" s="117"/>
      <c r="J75" s="5">
        <f t="shared" si="18"/>
        <v>0</v>
      </c>
      <c r="K75" s="5">
        <f t="shared" si="19"/>
        <v>0</v>
      </c>
      <c r="L75" s="5">
        <f t="shared" si="20"/>
        <v>0</v>
      </c>
    </row>
    <row r="76" spans="1:12" s="3" customFormat="1" ht="15.75">
      <c r="A76" s="1" t="s">
        <v>676</v>
      </c>
      <c r="B76" s="64" t="s">
        <v>659</v>
      </c>
      <c r="C76" s="101">
        <v>2</v>
      </c>
      <c r="D76" s="5">
        <v>0</v>
      </c>
      <c r="E76" s="5">
        <v>10000</v>
      </c>
      <c r="F76" s="5">
        <v>10000</v>
      </c>
      <c r="G76" s="117"/>
      <c r="H76" s="117"/>
      <c r="I76" s="117"/>
      <c r="J76" s="5">
        <f t="shared" si="18"/>
        <v>0</v>
      </c>
      <c r="K76" s="5">
        <f t="shared" si="19"/>
        <v>10000</v>
      </c>
      <c r="L76" s="5">
        <f t="shared" si="20"/>
        <v>10000</v>
      </c>
    </row>
    <row r="77" spans="1:12" s="3" customFormat="1" ht="15.75">
      <c r="A77" s="1" t="s">
        <v>677</v>
      </c>
      <c r="B77" s="64" t="s">
        <v>658</v>
      </c>
      <c r="C77" s="101">
        <v>2</v>
      </c>
      <c r="D77" s="5">
        <v>0</v>
      </c>
      <c r="E77" s="5">
        <v>10000</v>
      </c>
      <c r="F77" s="5">
        <v>10000</v>
      </c>
      <c r="G77" s="117"/>
      <c r="H77" s="117"/>
      <c r="I77" s="117"/>
      <c r="J77" s="5">
        <f t="shared" si="18"/>
        <v>0</v>
      </c>
      <c r="K77" s="5">
        <f t="shared" si="19"/>
        <v>10000</v>
      </c>
      <c r="L77" s="5">
        <f t="shared" si="20"/>
        <v>10000</v>
      </c>
    </row>
    <row r="78" spans="1:12" s="3" customFormat="1" ht="63">
      <c r="A78" s="1" t="s">
        <v>678</v>
      </c>
      <c r="B78" s="64" t="s">
        <v>226</v>
      </c>
      <c r="C78" s="101"/>
      <c r="D78" s="5">
        <f>SUM(D76:D77)</f>
        <v>0</v>
      </c>
      <c r="E78" s="5">
        <f>SUM(E76:E77)</f>
        <v>20000</v>
      </c>
      <c r="F78" s="5">
        <f>SUM(F76:F77)</f>
        <v>20000</v>
      </c>
      <c r="G78" s="117"/>
      <c r="H78" s="117"/>
      <c r="I78" s="117"/>
      <c r="J78" s="5">
        <f t="shared" si="18"/>
        <v>0</v>
      </c>
      <c r="K78" s="5">
        <f t="shared" si="19"/>
        <v>20000</v>
      </c>
      <c r="L78" s="5">
        <f t="shared" si="20"/>
        <v>20000</v>
      </c>
    </row>
    <row r="79" spans="1:12" s="3" customFormat="1" ht="31.5">
      <c r="A79" s="1" t="s">
        <v>679</v>
      </c>
      <c r="B79" s="9" t="s">
        <v>55</v>
      </c>
      <c r="C79" s="101"/>
      <c r="D79" s="14">
        <f aca="true" t="shared" si="21" ref="D79:I79">SUM(D80:D82)</f>
        <v>0</v>
      </c>
      <c r="E79" s="14">
        <f t="shared" si="21"/>
        <v>20000</v>
      </c>
      <c r="F79" s="14">
        <f t="shared" si="21"/>
        <v>20000</v>
      </c>
      <c r="G79" s="14">
        <f t="shared" si="21"/>
        <v>0</v>
      </c>
      <c r="H79" s="14">
        <f t="shared" si="21"/>
        <v>0</v>
      </c>
      <c r="I79" s="14">
        <f t="shared" si="21"/>
        <v>0</v>
      </c>
      <c r="J79" s="14">
        <f t="shared" si="18"/>
        <v>0</v>
      </c>
      <c r="K79" s="14">
        <f t="shared" si="19"/>
        <v>20000</v>
      </c>
      <c r="L79" s="14">
        <f t="shared" si="20"/>
        <v>20000</v>
      </c>
    </row>
    <row r="80" spans="1:12" s="3" customFormat="1" ht="31.5">
      <c r="A80" s="1" t="s">
        <v>680</v>
      </c>
      <c r="B80" s="89" t="s">
        <v>405</v>
      </c>
      <c r="C80" s="101">
        <v>1</v>
      </c>
      <c r="D80" s="5">
        <f aca="true" t="shared" si="22" ref="D80:I80">SUMIF($C$63:$C$79,"1",D$63:D$79)</f>
        <v>0</v>
      </c>
      <c r="E80" s="5">
        <f t="shared" si="22"/>
        <v>0</v>
      </c>
      <c r="F80" s="5">
        <f t="shared" si="22"/>
        <v>0</v>
      </c>
      <c r="G80" s="5">
        <f t="shared" si="22"/>
        <v>0</v>
      </c>
      <c r="H80" s="5">
        <f t="shared" si="22"/>
        <v>0</v>
      </c>
      <c r="I80" s="5">
        <f t="shared" si="22"/>
        <v>0</v>
      </c>
      <c r="J80" s="5">
        <f t="shared" si="18"/>
        <v>0</v>
      </c>
      <c r="K80" s="5">
        <f t="shared" si="19"/>
        <v>0</v>
      </c>
      <c r="L80" s="5">
        <f t="shared" si="20"/>
        <v>0</v>
      </c>
    </row>
    <row r="81" spans="1:12" s="3" customFormat="1" ht="15.75">
      <c r="A81" s="1" t="s">
        <v>681</v>
      </c>
      <c r="B81" s="89" t="s">
        <v>244</v>
      </c>
      <c r="C81" s="101">
        <v>2</v>
      </c>
      <c r="D81" s="5">
        <f aca="true" t="shared" si="23" ref="D81:I81">SUMIF($C$63:$C$79,"2",D$63:D$79)</f>
        <v>0</v>
      </c>
      <c r="E81" s="5">
        <f t="shared" si="23"/>
        <v>20000</v>
      </c>
      <c r="F81" s="5">
        <f t="shared" si="23"/>
        <v>20000</v>
      </c>
      <c r="G81" s="5">
        <f t="shared" si="23"/>
        <v>0</v>
      </c>
      <c r="H81" s="5">
        <f t="shared" si="23"/>
        <v>0</v>
      </c>
      <c r="I81" s="5">
        <f t="shared" si="23"/>
        <v>0</v>
      </c>
      <c r="J81" s="5">
        <f t="shared" si="18"/>
        <v>0</v>
      </c>
      <c r="K81" s="5">
        <f t="shared" si="19"/>
        <v>20000</v>
      </c>
      <c r="L81" s="5">
        <f t="shared" si="20"/>
        <v>20000</v>
      </c>
    </row>
    <row r="82" spans="1:12" s="3" customFormat="1" ht="15.75">
      <c r="A82" s="1" t="s">
        <v>682</v>
      </c>
      <c r="B82" s="89" t="s">
        <v>136</v>
      </c>
      <c r="C82" s="101">
        <v>3</v>
      </c>
      <c r="D82" s="5">
        <f aca="true" t="shared" si="24" ref="D82:I82">SUMIF($C$63:$C$79,"3",D$63:D$79)</f>
        <v>0</v>
      </c>
      <c r="E82" s="5">
        <f t="shared" si="24"/>
        <v>0</v>
      </c>
      <c r="F82" s="5">
        <f t="shared" si="24"/>
        <v>0</v>
      </c>
      <c r="G82" s="5">
        <f t="shared" si="24"/>
        <v>0</v>
      </c>
      <c r="H82" s="5">
        <f t="shared" si="24"/>
        <v>0</v>
      </c>
      <c r="I82" s="5">
        <f t="shared" si="24"/>
        <v>0</v>
      </c>
      <c r="J82" s="5">
        <f t="shared" si="18"/>
        <v>0</v>
      </c>
      <c r="K82" s="5">
        <f t="shared" si="19"/>
        <v>0</v>
      </c>
      <c r="L82" s="5">
        <f t="shared" si="20"/>
        <v>0</v>
      </c>
    </row>
    <row r="83" spans="1:12" s="3" customFormat="1" ht="31.5">
      <c r="A83" s="1">
        <v>38</v>
      </c>
      <c r="B83" s="9" t="s">
        <v>179</v>
      </c>
      <c r="C83" s="101"/>
      <c r="D83" s="14">
        <f aca="true" t="shared" si="25" ref="D83:I83">D39+D59+D79</f>
        <v>23183833</v>
      </c>
      <c r="E83" s="14">
        <f>E39+E59+E79</f>
        <v>23390339</v>
      </c>
      <c r="F83" s="14">
        <f t="shared" si="25"/>
        <v>27319476</v>
      </c>
      <c r="G83" s="14">
        <f t="shared" si="25"/>
        <v>6259635</v>
      </c>
      <c r="H83" s="14">
        <f>H39+H59+H79</f>
        <v>6281724</v>
      </c>
      <c r="I83" s="14">
        <f t="shared" si="25"/>
        <v>7312692</v>
      </c>
      <c r="J83" s="14">
        <f t="shared" si="18"/>
        <v>29443468</v>
      </c>
      <c r="K83" s="14">
        <f t="shared" si="19"/>
        <v>29672063</v>
      </c>
      <c r="L83" s="14">
        <f t="shared" si="20"/>
        <v>34632168</v>
      </c>
    </row>
    <row r="84" spans="11:12" ht="15.75">
      <c r="K84" s="238"/>
      <c r="L84" s="238" t="s">
        <v>672</v>
      </c>
    </row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6" ht="15.75"/>
    <row r="117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</sheetData>
  <sheetProtection/>
  <mergeCells count="7">
    <mergeCell ref="B5:B6"/>
    <mergeCell ref="C5:C6"/>
    <mergeCell ref="D5:F5"/>
    <mergeCell ref="G5:I5"/>
    <mergeCell ref="A1:L1"/>
    <mergeCell ref="A2:L2"/>
    <mergeCell ref="J5:L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57" r:id="rId3"/>
  <headerFooter>
    <oddHeader>&amp;R&amp;"Arial,Normál"&amp;10 2. melléklet az 1/2017.(II.27.) önkormányzati rendelethez
"&amp;"Arial,Dőlt"2. melléklet a 3/2016.(III.10.) önkormányzati rendelethez</oddHeader>
    <oddFooter>&amp;C&amp;P. oldal, összesen: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0">
      <selection activeCell="U36" sqref="U36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3" width="10.7109375" style="22" customWidth="1"/>
    <col min="4" max="4" width="10.28125" style="22" hidden="1" customWidth="1"/>
    <col min="5" max="5" width="10.7109375" style="22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360" t="s">
        <v>564</v>
      </c>
      <c r="B1" s="360"/>
      <c r="C1" s="360"/>
      <c r="D1" s="360"/>
      <c r="E1" s="360"/>
      <c r="F1" s="360"/>
      <c r="G1" s="360"/>
      <c r="H1" s="360"/>
      <c r="I1" s="360"/>
    </row>
    <row r="2" spans="1:9" s="16" customFormat="1" ht="15.75">
      <c r="A2" s="361" t="s">
        <v>502</v>
      </c>
      <c r="B2" s="361"/>
      <c r="C2" s="361"/>
      <c r="D2" s="361"/>
      <c r="E2" s="361"/>
      <c r="F2" s="361"/>
      <c r="G2" s="361"/>
      <c r="H2" s="361"/>
      <c r="I2" s="361"/>
    </row>
    <row r="3" spans="1:9" s="16" customFormat="1" ht="15.75">
      <c r="A3" s="361" t="s">
        <v>178</v>
      </c>
      <c r="B3" s="361"/>
      <c r="C3" s="361"/>
      <c r="D3" s="361"/>
      <c r="E3" s="361"/>
      <c r="F3" s="361"/>
      <c r="G3" s="361"/>
      <c r="H3" s="361"/>
      <c r="I3" s="361"/>
    </row>
    <row r="4" spans="1:9" ht="15.75">
      <c r="A4" s="361" t="s">
        <v>503</v>
      </c>
      <c r="B4" s="361"/>
      <c r="C4" s="361"/>
      <c r="D4" s="361"/>
      <c r="E4" s="361"/>
      <c r="F4" s="361"/>
      <c r="G4" s="361"/>
      <c r="H4" s="361"/>
      <c r="I4" s="361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1</v>
      </c>
      <c r="E6" s="46" t="s">
        <v>2</v>
      </c>
      <c r="F6" s="46" t="s">
        <v>3</v>
      </c>
      <c r="G6" s="46" t="s">
        <v>6</v>
      </c>
      <c r="H6" s="46" t="s">
        <v>56</v>
      </c>
      <c r="I6" s="46" t="s">
        <v>57</v>
      </c>
    </row>
    <row r="7" spans="1:9" s="3" customFormat="1" ht="15.75">
      <c r="A7" s="1">
        <v>1</v>
      </c>
      <c r="B7" s="362" t="s">
        <v>9</v>
      </c>
      <c r="C7" s="364" t="s">
        <v>100</v>
      </c>
      <c r="D7" s="365"/>
      <c r="E7" s="366"/>
      <c r="F7" s="4" t="s">
        <v>386</v>
      </c>
      <c r="G7" s="4" t="s">
        <v>411</v>
      </c>
      <c r="H7" s="4" t="s">
        <v>504</v>
      </c>
      <c r="I7" s="4" t="s">
        <v>5</v>
      </c>
    </row>
    <row r="8" spans="1:9" s="3" customFormat="1" ht="31.5">
      <c r="A8" s="1">
        <v>2</v>
      </c>
      <c r="B8" s="363"/>
      <c r="C8" s="6" t="s">
        <v>4</v>
      </c>
      <c r="D8" s="6" t="s">
        <v>4</v>
      </c>
      <c r="E8" s="6" t="s">
        <v>849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406</v>
      </c>
      <c r="C9" s="15">
        <f>Bevételek!C130+Bevételek!C131+Bevételek!C133+Bevételek!C134+Bevételek!C139</f>
        <v>3289000</v>
      </c>
      <c r="D9" s="15">
        <f>Bevételek!D130+Bevételek!D131+Bevételek!D133+Bevételek!D134+Bevételek!D139</f>
        <v>3289000</v>
      </c>
      <c r="E9" s="15">
        <f>Bevételek!E130+Bevételek!E131+Bevételek!E133+Bevételek!E134+Bevételek!E139</f>
        <v>4968806</v>
      </c>
      <c r="F9" s="15">
        <v>3289000</v>
      </c>
      <c r="G9" s="48"/>
      <c r="H9" s="48"/>
      <c r="I9" s="48"/>
      <c r="J9" s="32"/>
    </row>
    <row r="10" spans="1:10" ht="30">
      <c r="A10" s="1">
        <v>4</v>
      </c>
      <c r="B10" s="47" t="s">
        <v>407</v>
      </c>
      <c r="C10" s="15">
        <f>Bevételek!C183+Bevételek!C184+Bevételek!C185</f>
        <v>0</v>
      </c>
      <c r="D10" s="15">
        <f>Bevételek!D183+Bevételek!D184+Bevételek!D185</f>
        <v>0</v>
      </c>
      <c r="E10" s="15">
        <f>Bevételek!E183+Bevételek!E184+Bevételek!E185</f>
        <v>0</v>
      </c>
      <c r="F10" s="15">
        <v>0</v>
      </c>
      <c r="G10" s="48"/>
      <c r="H10" s="48"/>
      <c r="I10" s="48"/>
      <c r="J10" s="32"/>
    </row>
    <row r="11" spans="1:10" ht="15.75">
      <c r="A11" s="1">
        <v>5</v>
      </c>
      <c r="B11" s="47" t="s">
        <v>31</v>
      </c>
      <c r="C11" s="15">
        <f>Bevételek!C137+Bevételek!C154+Bevételek!C170</f>
        <v>30000</v>
      </c>
      <c r="D11" s="15">
        <f>Bevételek!D137+Bevételek!D154+Bevételek!D170</f>
        <v>30000</v>
      </c>
      <c r="E11" s="15">
        <f>Bevételek!E137+Bevételek!E154+Bevételek!E170-Bevételek!E153</f>
        <v>32040</v>
      </c>
      <c r="F11" s="15">
        <v>30000</v>
      </c>
      <c r="G11" s="48"/>
      <c r="H11" s="48"/>
      <c r="I11" s="48"/>
      <c r="J11" s="32"/>
    </row>
    <row r="12" spans="1:10" ht="45">
      <c r="A12" s="1">
        <v>6</v>
      </c>
      <c r="B12" s="47" t="s">
        <v>32</v>
      </c>
      <c r="C12" s="15">
        <f>Bevételek!C163+Bevételek!C180+Bevételek!C181+Bevételek!C182+Bevételek!C219+Bevételek!C224+Bevételek!C228</f>
        <v>1161476</v>
      </c>
      <c r="D12" s="15">
        <f>Bevételek!D163+Bevételek!D180+Bevételek!D181+Bevételek!D182+Bevételek!D219+Bevételek!D224+Bevételek!D228</f>
        <v>1161476</v>
      </c>
      <c r="E12" s="15">
        <f>Bevételek!E163+Bevételek!E180+Bevételek!E181+Bevételek!E182+Bevételek!E219+Bevételek!E224+Bevételek!E228</f>
        <v>1261476</v>
      </c>
      <c r="F12" s="15">
        <v>585000</v>
      </c>
      <c r="G12" s="48"/>
      <c r="H12" s="48"/>
      <c r="I12" s="48"/>
      <c r="J12" s="32"/>
    </row>
    <row r="13" spans="1:10" ht="15.75">
      <c r="A13" s="1">
        <v>7</v>
      </c>
      <c r="B13" s="47" t="s">
        <v>33</v>
      </c>
      <c r="C13" s="15">
        <f>Bevételek!C230</f>
        <v>0</v>
      </c>
      <c r="D13" s="15">
        <f>Bevételek!D230</f>
        <v>0</v>
      </c>
      <c r="E13" s="15">
        <f>Bevételek!E230</f>
        <v>0</v>
      </c>
      <c r="F13" s="15">
        <v>0</v>
      </c>
      <c r="G13" s="48"/>
      <c r="H13" s="48"/>
      <c r="I13" s="48"/>
      <c r="J13" s="32"/>
    </row>
    <row r="14" spans="1:10" ht="30">
      <c r="A14" s="1">
        <v>8</v>
      </c>
      <c r="B14" s="47" t="s">
        <v>34</v>
      </c>
      <c r="C14" s="15">
        <f>Bevételek!C229</f>
        <v>0</v>
      </c>
      <c r="D14" s="15">
        <f>Bevételek!D229</f>
        <v>0</v>
      </c>
      <c r="E14" s="15">
        <f>Bevételek!E229</f>
        <v>0</v>
      </c>
      <c r="F14" s="15">
        <v>0</v>
      </c>
      <c r="G14" s="48"/>
      <c r="H14" s="48"/>
      <c r="I14" s="48"/>
      <c r="J14" s="32"/>
    </row>
    <row r="15" spans="1:10" ht="30">
      <c r="A15" s="1">
        <v>9</v>
      </c>
      <c r="B15" s="47" t="s">
        <v>408</v>
      </c>
      <c r="C15" s="15">
        <f>Bevételek!C50+Bevételek!C110+Bevételek!C239+Bevételek!C253</f>
        <v>0</v>
      </c>
      <c r="D15" s="15">
        <f>Bevételek!D50+Bevételek!D110+Bevételek!D239+Bevételek!D253</f>
        <v>0</v>
      </c>
      <c r="E15" s="15">
        <f>Bevételek!E50+Bevételek!E110+Bevételek!E239+Bevételek!E253</f>
        <v>0</v>
      </c>
      <c r="F15" s="15">
        <v>0</v>
      </c>
      <c r="G15" s="48"/>
      <c r="H15" s="48"/>
      <c r="I15" s="48"/>
      <c r="J15" s="32"/>
    </row>
    <row r="16" spans="1:10" s="24" customFormat="1" ht="15.75">
      <c r="A16" s="1">
        <v>10</v>
      </c>
      <c r="B16" s="49" t="s">
        <v>60</v>
      </c>
      <c r="C16" s="18">
        <f>SUM(C9:C15)</f>
        <v>4480476</v>
      </c>
      <c r="D16" s="18">
        <f>SUM(D9:D15)</f>
        <v>4480476</v>
      </c>
      <c r="E16" s="18">
        <f>SUM(E9:E15)</f>
        <v>6262322</v>
      </c>
      <c r="F16" s="18">
        <f>SUM(F9:F15)</f>
        <v>3904000</v>
      </c>
      <c r="G16" s="48"/>
      <c r="H16" s="48"/>
      <c r="I16" s="48"/>
      <c r="J16" s="32"/>
    </row>
    <row r="17" spans="1:10" ht="15.75">
      <c r="A17" s="1">
        <v>11</v>
      </c>
      <c r="B17" s="49" t="s">
        <v>61</v>
      </c>
      <c r="C17" s="18">
        <f>ROUNDDOWN(C16*0.5,0)</f>
        <v>2240238</v>
      </c>
      <c r="D17" s="18">
        <f>ROUNDDOWN(D16*0.5,0)</f>
        <v>2240238</v>
      </c>
      <c r="E17" s="18">
        <f>ROUNDDOWN(E16*0.5,0)</f>
        <v>3131161</v>
      </c>
      <c r="F17" s="18">
        <f>ROUNDDOWN(F16*0.5,0)</f>
        <v>1952000</v>
      </c>
      <c r="G17" s="48"/>
      <c r="H17" s="48"/>
      <c r="I17" s="48"/>
      <c r="J17" s="32"/>
    </row>
    <row r="18" spans="1:10" ht="30">
      <c r="A18" s="1">
        <v>12</v>
      </c>
      <c r="B18" s="47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62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63</v>
      </c>
      <c r="C26" s="18">
        <f>C17-C25</f>
        <v>2240238</v>
      </c>
      <c r="D26" s="18">
        <f>D17-D25</f>
        <v>2240238</v>
      </c>
      <c r="E26" s="18">
        <f>E17-E25</f>
        <v>3131161</v>
      </c>
      <c r="F26" s="18">
        <f>F17-F25</f>
        <v>1952000</v>
      </c>
      <c r="G26" s="48"/>
      <c r="H26" s="48"/>
      <c r="I26" s="48"/>
      <c r="J26" s="32"/>
    </row>
    <row r="27" spans="1:10" s="24" customFormat="1" ht="42.75">
      <c r="A27" s="1">
        <v>21</v>
      </c>
      <c r="B27" s="50" t="s">
        <v>403</v>
      </c>
      <c r="C27" s="18">
        <f aca="true" t="shared" si="2" ref="C27:I27">SUM(C28:C32)</f>
        <v>0</v>
      </c>
      <c r="D27" s="18">
        <f t="shared" si="2"/>
        <v>0</v>
      </c>
      <c r="E27" s="18">
        <f t="shared" si="2"/>
        <v>0</v>
      </c>
      <c r="F27" s="18">
        <f t="shared" si="2"/>
        <v>10795000</v>
      </c>
      <c r="G27" s="18">
        <f t="shared" si="2"/>
        <v>0</v>
      </c>
      <c r="H27" s="18">
        <f t="shared" si="2"/>
        <v>0</v>
      </c>
      <c r="I27" s="18">
        <f t="shared" si="2"/>
        <v>10795000</v>
      </c>
      <c r="J27" s="32"/>
    </row>
    <row r="28" spans="1:10" ht="30">
      <c r="A28" s="1">
        <v>22</v>
      </c>
      <c r="B28" s="47" t="s">
        <v>410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133</v>
      </c>
      <c r="C29" s="15">
        <v>0</v>
      </c>
      <c r="D29" s="15">
        <v>0</v>
      </c>
      <c r="E29" s="15">
        <v>0</v>
      </c>
      <c r="F29" s="15">
        <v>10795000</v>
      </c>
      <c r="G29" s="15">
        <v>0</v>
      </c>
      <c r="H29" s="15">
        <v>0</v>
      </c>
      <c r="I29" s="15">
        <f>C29+F29+G29+H29</f>
        <v>10795000</v>
      </c>
      <c r="J29" s="32"/>
    </row>
    <row r="30" spans="1:10" ht="30">
      <c r="A30" s="1">
        <v>24</v>
      </c>
      <c r="B30" s="47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402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330" t="s">
        <v>672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9" r:id="rId1"/>
  <headerFooter>
    <oddHeader>&amp;R&amp;"Arial,Normál"&amp;10 3. melléklet az 1/2017.(II.27.) önkormányzati rendelethez
"&amp;"Arial,Dőlt"3. melléklet a 3/2016.(III.10.) önkormányzati rendelethez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U36" sqref="U36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356" t="s">
        <v>568</v>
      </c>
      <c r="B1" s="356"/>
      <c r="C1" s="356"/>
      <c r="D1" s="356"/>
      <c r="E1" s="356"/>
      <c r="F1" s="356"/>
    </row>
    <row r="2" spans="1:6" s="2" customFormat="1" ht="15.75">
      <c r="A2" s="356" t="s">
        <v>501</v>
      </c>
      <c r="B2" s="356"/>
      <c r="C2" s="356"/>
      <c r="D2" s="356"/>
      <c r="E2" s="356"/>
      <c r="F2" s="356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67" t="s">
        <v>9</v>
      </c>
      <c r="C5" s="6" t="s">
        <v>100</v>
      </c>
      <c r="D5" s="6" t="s">
        <v>386</v>
      </c>
      <c r="E5" s="6" t="s">
        <v>411</v>
      </c>
      <c r="F5" s="6" t="s">
        <v>5</v>
      </c>
    </row>
    <row r="6" spans="1:7" s="10" customFormat="1" ht="15.75">
      <c r="A6" s="1">
        <v>2</v>
      </c>
      <c r="B6" s="368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3/2016.(III.10.) önkormányzati rendelethez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24"/>
  <sheetViews>
    <sheetView zoomScalePageLayoutView="0" workbookViewId="0" topLeftCell="A1">
      <selection activeCell="U36" sqref="U36"/>
    </sheetView>
  </sheetViews>
  <sheetFormatPr defaultColWidth="9.140625" defaultRowHeight="15"/>
  <cols>
    <col min="2" max="2" width="47.421875" style="0" customWidth="1"/>
    <col min="3" max="5" width="8.7109375" style="0" customWidth="1"/>
  </cols>
  <sheetData>
    <row r="1" spans="1:5" s="2" customFormat="1" ht="15.75">
      <c r="A1" s="356" t="s">
        <v>564</v>
      </c>
      <c r="B1" s="356"/>
      <c r="C1" s="356"/>
      <c r="D1" s="356"/>
      <c r="E1" s="356"/>
    </row>
    <row r="2" spans="1:5" s="2" customFormat="1" ht="15.75">
      <c r="A2" s="356" t="s">
        <v>515</v>
      </c>
      <c r="B2" s="356"/>
      <c r="C2" s="356"/>
      <c r="D2" s="356"/>
      <c r="E2" s="356"/>
    </row>
    <row r="3" spans="1:5" s="2" customFormat="1" ht="15.75">
      <c r="A3" s="356" t="s">
        <v>522</v>
      </c>
      <c r="B3" s="356"/>
      <c r="C3" s="356"/>
      <c r="D3" s="356"/>
      <c r="E3" s="356"/>
    </row>
    <row r="4" s="2" customFormat="1" ht="15.75"/>
    <row r="5" spans="1:5" s="10" customFormat="1" ht="15.75">
      <c r="A5" s="1"/>
      <c r="B5" s="1" t="s">
        <v>0</v>
      </c>
      <c r="C5" s="1" t="s">
        <v>1</v>
      </c>
      <c r="D5" s="1" t="s">
        <v>2</v>
      </c>
      <c r="E5" s="1" t="s">
        <v>3</v>
      </c>
    </row>
    <row r="6" spans="1:5" s="10" customFormat="1" ht="31.5">
      <c r="A6" s="1">
        <v>1</v>
      </c>
      <c r="B6" s="128" t="s">
        <v>9</v>
      </c>
      <c r="C6" s="129" t="s">
        <v>4</v>
      </c>
      <c r="D6" s="129" t="s">
        <v>794</v>
      </c>
      <c r="E6" s="129" t="s">
        <v>849</v>
      </c>
    </row>
    <row r="7" spans="1:5" s="10" customFormat="1" ht="15.75">
      <c r="A7" s="1">
        <v>2</v>
      </c>
      <c r="B7" s="83" t="s">
        <v>516</v>
      </c>
      <c r="C7" s="130"/>
      <c r="D7" s="130"/>
      <c r="E7" s="130"/>
    </row>
    <row r="8" spans="1:6" s="10" customFormat="1" ht="15.75">
      <c r="A8" s="1">
        <v>3</v>
      </c>
      <c r="B8" s="83" t="s">
        <v>517</v>
      </c>
      <c r="C8" s="130">
        <v>83523</v>
      </c>
      <c r="D8" s="130">
        <v>83523</v>
      </c>
      <c r="E8" s="130">
        <v>83523</v>
      </c>
      <c r="F8" s="12"/>
    </row>
    <row r="9" spans="1:6" s="10" customFormat="1" ht="15.75">
      <c r="A9" s="1">
        <v>4</v>
      </c>
      <c r="B9" s="83" t="s">
        <v>523</v>
      </c>
      <c r="C9" s="130">
        <v>0</v>
      </c>
      <c r="D9" s="130">
        <v>0</v>
      </c>
      <c r="E9" s="130">
        <v>0</v>
      </c>
      <c r="F9" s="12"/>
    </row>
    <row r="10" spans="1:6" s="10" customFormat="1" ht="15.75">
      <c r="A10" s="1">
        <v>5</v>
      </c>
      <c r="B10" s="83" t="s">
        <v>518</v>
      </c>
      <c r="C10" s="130">
        <f>Bevételek!C140</f>
        <v>0</v>
      </c>
      <c r="D10" s="15">
        <f>Bevételek!D140</f>
        <v>166223</v>
      </c>
      <c r="E10" s="15">
        <f>Bevételek!E153</f>
        <v>191896</v>
      </c>
      <c r="F10" s="12"/>
    </row>
    <row r="11" spans="1:6" s="10" customFormat="1" ht="15.75">
      <c r="A11" s="1">
        <v>6</v>
      </c>
      <c r="B11" s="83" t="s">
        <v>519</v>
      </c>
      <c r="C11" s="130">
        <f>Bevételek!C143</f>
        <v>0</v>
      </c>
      <c r="D11" s="130">
        <f>Bevételek!D143</f>
        <v>0</v>
      </c>
      <c r="E11" s="130">
        <f>Bevételek!E143</f>
        <v>0</v>
      </c>
      <c r="F11" s="12"/>
    </row>
    <row r="12" spans="1:6" s="10" customFormat="1" ht="15.75">
      <c r="A12" s="1">
        <v>7</v>
      </c>
      <c r="B12" s="131" t="s">
        <v>7</v>
      </c>
      <c r="C12" s="132">
        <f>SUM(C8:C11)</f>
        <v>83523</v>
      </c>
      <c r="D12" s="132">
        <f>SUM(D8:D11)</f>
        <v>249746</v>
      </c>
      <c r="E12" s="132">
        <f>SUM(E8:E11)</f>
        <v>275419</v>
      </c>
      <c r="F12" s="12"/>
    </row>
    <row r="13" spans="1:6" s="10" customFormat="1" ht="15.75">
      <c r="A13" s="1">
        <v>8</v>
      </c>
      <c r="B13" s="83" t="s">
        <v>520</v>
      </c>
      <c r="C13" s="130"/>
      <c r="D13" s="130"/>
      <c r="E13" s="130"/>
      <c r="F13" s="12"/>
    </row>
    <row r="14" spans="1:6" s="10" customFormat="1" ht="15.75">
      <c r="A14" s="1">
        <v>9</v>
      </c>
      <c r="B14" s="83" t="s">
        <v>581</v>
      </c>
      <c r="C14" s="130">
        <v>83523</v>
      </c>
      <c r="D14" s="130">
        <v>0</v>
      </c>
      <c r="E14" s="130">
        <v>0</v>
      </c>
      <c r="F14" s="12"/>
    </row>
    <row r="15" spans="1:6" s="10" customFormat="1" ht="15.75" hidden="1">
      <c r="A15" s="1"/>
      <c r="B15" s="83"/>
      <c r="C15" s="130"/>
      <c r="D15" s="130"/>
      <c r="E15" s="130"/>
      <c r="F15" s="12"/>
    </row>
    <row r="16" spans="1:6" s="10" customFormat="1" ht="15.75" hidden="1">
      <c r="A16" s="1"/>
      <c r="B16" s="83"/>
      <c r="C16" s="130"/>
      <c r="D16" s="130"/>
      <c r="E16" s="130"/>
      <c r="F16" s="12"/>
    </row>
    <row r="17" spans="1:6" s="10" customFormat="1" ht="15.75" hidden="1">
      <c r="A17" s="1"/>
      <c r="B17" s="83"/>
      <c r="C17" s="130"/>
      <c r="D17" s="130"/>
      <c r="E17" s="130"/>
      <c r="F17" s="12"/>
    </row>
    <row r="18" spans="1:6" s="10" customFormat="1" ht="15.75" hidden="1">
      <c r="A18" s="1"/>
      <c r="B18" s="83"/>
      <c r="C18" s="130"/>
      <c r="D18" s="130"/>
      <c r="E18" s="130"/>
      <c r="F18" s="12"/>
    </row>
    <row r="19" spans="1:6" s="10" customFormat="1" ht="15.75" hidden="1">
      <c r="A19" s="1"/>
      <c r="B19" s="83"/>
      <c r="C19" s="130"/>
      <c r="D19" s="130"/>
      <c r="E19" s="130"/>
      <c r="F19" s="12"/>
    </row>
    <row r="20" spans="1:6" s="10" customFormat="1" ht="15.75" hidden="1">
      <c r="A20" s="1"/>
      <c r="B20" s="83"/>
      <c r="C20" s="130"/>
      <c r="D20" s="130"/>
      <c r="E20" s="130"/>
      <c r="F20" s="12"/>
    </row>
    <row r="21" spans="1:6" s="10" customFormat="1" ht="31.5">
      <c r="A21" s="1" t="s">
        <v>795</v>
      </c>
      <c r="B21" s="83" t="s">
        <v>796</v>
      </c>
      <c r="C21" s="130">
        <v>0</v>
      </c>
      <c r="D21" s="130">
        <v>249746</v>
      </c>
      <c r="E21" s="130">
        <v>275419</v>
      </c>
      <c r="F21" s="12"/>
    </row>
    <row r="22" spans="1:6" s="10" customFormat="1" ht="15.75">
      <c r="A22" s="1">
        <v>10</v>
      </c>
      <c r="B22" s="131" t="s">
        <v>8</v>
      </c>
      <c r="C22" s="132">
        <f>SUM(C14:C21)</f>
        <v>83523</v>
      </c>
      <c r="D22" s="132">
        <f>SUM(D14:D21)</f>
        <v>249746</v>
      </c>
      <c r="E22" s="132">
        <f>SUM(E14:E21)</f>
        <v>275419</v>
      </c>
      <c r="F22" s="12"/>
    </row>
    <row r="23" spans="1:6" s="10" customFormat="1" ht="15.75">
      <c r="A23" s="1">
        <v>11</v>
      </c>
      <c r="B23" s="133" t="s">
        <v>521</v>
      </c>
      <c r="C23" s="134">
        <f>C12-C22</f>
        <v>0</v>
      </c>
      <c r="D23" s="134">
        <f>D12-D22</f>
        <v>0</v>
      </c>
      <c r="E23" s="134">
        <f>E12-E22</f>
        <v>0</v>
      </c>
      <c r="F23" s="12"/>
    </row>
    <row r="24" spans="4:5" ht="15">
      <c r="D24" s="237"/>
      <c r="E24" s="237" t="s">
        <v>672</v>
      </c>
    </row>
  </sheetData>
  <sheetProtection/>
  <mergeCells count="3">
    <mergeCell ref="A1:E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4. melléklet az 1/2017.(II.27.) önkormányzati rendelethez
 "&amp;"Arial,Dőlt"5. melléklet a 3/2016.(III.10.) önkormányzati rendelethez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2"/>
  <sheetViews>
    <sheetView zoomScalePageLayoutView="0" workbookViewId="0" topLeftCell="A13">
      <selection activeCell="V43" sqref="V43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36.7109375" style="0" customWidth="1"/>
    <col min="10" max="10" width="15.421875" style="0" hidden="1" customWidth="1"/>
  </cols>
  <sheetData>
    <row r="1" spans="1:10" s="2" customFormat="1" ht="15.75" customHeight="1">
      <c r="A1" s="374" t="s">
        <v>569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s="2" customFormat="1" ht="15.75">
      <c r="A2" s="356" t="s">
        <v>574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2:5" ht="15">
      <c r="B3" s="42"/>
      <c r="C3" s="42"/>
      <c r="D3" s="42"/>
      <c r="E3" s="42"/>
    </row>
    <row r="4" spans="1:10" s="11" customFormat="1" ht="47.25">
      <c r="A4" s="90" t="s">
        <v>9</v>
      </c>
      <c r="B4" s="4" t="s">
        <v>511</v>
      </c>
      <c r="C4" s="4" t="s">
        <v>512</v>
      </c>
      <c r="D4" s="4" t="s">
        <v>513</v>
      </c>
      <c r="E4" s="4" t="s">
        <v>513</v>
      </c>
      <c r="F4" s="90" t="s">
        <v>9</v>
      </c>
      <c r="G4" s="4" t="s">
        <v>511</v>
      </c>
      <c r="H4" s="4" t="s">
        <v>512</v>
      </c>
      <c r="I4" s="4" t="s">
        <v>513</v>
      </c>
      <c r="J4" s="4" t="s">
        <v>513</v>
      </c>
    </row>
    <row r="5" spans="1:10" s="97" customFormat="1" ht="16.5">
      <c r="A5" s="357" t="s">
        <v>53</v>
      </c>
      <c r="B5" s="357"/>
      <c r="C5" s="357"/>
      <c r="D5" s="357"/>
      <c r="E5" s="357"/>
      <c r="F5" s="371" t="s">
        <v>146</v>
      </c>
      <c r="G5" s="372"/>
      <c r="H5" s="372"/>
      <c r="I5" s="373"/>
      <c r="J5" s="135"/>
    </row>
    <row r="6" spans="1:10" s="11" customFormat="1" ht="31.5">
      <c r="A6" s="92" t="s">
        <v>301</v>
      </c>
      <c r="B6" s="5">
        <v>27204</v>
      </c>
      <c r="C6" s="5">
        <v>37094</v>
      </c>
      <c r="D6" s="5">
        <v>45332</v>
      </c>
      <c r="E6" s="5">
        <f>Összesen!L7</f>
        <v>45331580</v>
      </c>
      <c r="F6" s="94" t="s">
        <v>45</v>
      </c>
      <c r="G6" s="5">
        <v>13254</v>
      </c>
      <c r="H6" s="5">
        <v>20969</v>
      </c>
      <c r="I6" s="5">
        <v>27343</v>
      </c>
      <c r="J6" s="5">
        <f>Összesen!Y7</f>
        <v>27343470</v>
      </c>
    </row>
    <row r="7" spans="1:10" s="11" customFormat="1" ht="30">
      <c r="A7" s="92" t="s">
        <v>322</v>
      </c>
      <c r="B7" s="5">
        <v>3151</v>
      </c>
      <c r="C7" s="5">
        <v>4342</v>
      </c>
      <c r="D7" s="5">
        <v>4054</v>
      </c>
      <c r="E7" s="5">
        <f>Összesen!L8</f>
        <v>4054000</v>
      </c>
      <c r="F7" s="94" t="s">
        <v>89</v>
      </c>
      <c r="G7" s="5">
        <v>2287</v>
      </c>
      <c r="H7" s="5">
        <v>3460</v>
      </c>
      <c r="I7" s="5">
        <v>4327</v>
      </c>
      <c r="J7" s="5">
        <f>Összesen!Y8</f>
        <v>4326980</v>
      </c>
    </row>
    <row r="8" spans="1:10" s="11" customFormat="1" ht="15.75">
      <c r="A8" s="92" t="s">
        <v>53</v>
      </c>
      <c r="B8" s="5">
        <v>4191</v>
      </c>
      <c r="C8" s="5">
        <v>4065</v>
      </c>
      <c r="D8" s="5">
        <v>5456</v>
      </c>
      <c r="E8" s="5">
        <f>Összesen!L9</f>
        <v>5456396</v>
      </c>
      <c r="F8" s="94" t="s">
        <v>90</v>
      </c>
      <c r="G8" s="5">
        <v>12690</v>
      </c>
      <c r="H8" s="5">
        <v>11846</v>
      </c>
      <c r="I8" s="5">
        <v>14126</v>
      </c>
      <c r="J8" s="5">
        <f>Összesen!Y9</f>
        <v>14126051</v>
      </c>
    </row>
    <row r="9" spans="1:10" s="11" customFormat="1" ht="15.75">
      <c r="A9" s="355" t="s">
        <v>380</v>
      </c>
      <c r="B9" s="352">
        <v>439</v>
      </c>
      <c r="C9" s="352">
        <v>900</v>
      </c>
      <c r="D9" s="352">
        <v>178</v>
      </c>
      <c r="E9" s="369">
        <f>Összesen!L10</f>
        <v>177700</v>
      </c>
      <c r="F9" s="94" t="s">
        <v>91</v>
      </c>
      <c r="G9" s="5">
        <v>5581</v>
      </c>
      <c r="H9" s="5">
        <v>3552</v>
      </c>
      <c r="I9" s="5">
        <v>2634</v>
      </c>
      <c r="J9" s="5">
        <f>Összesen!Y10</f>
        <v>2633600</v>
      </c>
    </row>
    <row r="10" spans="1:10" s="11" customFormat="1" ht="15.75">
      <c r="A10" s="355"/>
      <c r="B10" s="352"/>
      <c r="C10" s="352"/>
      <c r="D10" s="352"/>
      <c r="E10" s="370"/>
      <c r="F10" s="94" t="s">
        <v>92</v>
      </c>
      <c r="G10" s="5">
        <v>3848</v>
      </c>
      <c r="H10" s="5">
        <v>2914</v>
      </c>
      <c r="I10" s="5">
        <v>2799</v>
      </c>
      <c r="J10" s="5">
        <f>Összesen!Y11</f>
        <v>2799129</v>
      </c>
    </row>
    <row r="11" spans="1:10" s="11" customFormat="1" ht="15.75">
      <c r="A11" s="93" t="s">
        <v>94</v>
      </c>
      <c r="B11" s="13">
        <f>SUM(B6:B10)</f>
        <v>34985</v>
      </c>
      <c r="C11" s="13">
        <f>SUM(C6:C10)</f>
        <v>46401</v>
      </c>
      <c r="D11" s="13">
        <f>SUM(D6:D10)</f>
        <v>55020</v>
      </c>
      <c r="E11" s="13">
        <f>SUM(E6:E10)</f>
        <v>55019676</v>
      </c>
      <c r="F11" s="93" t="s">
        <v>95</v>
      </c>
      <c r="G11" s="13">
        <f>SUM(G6:G10)</f>
        <v>37660</v>
      </c>
      <c r="H11" s="13">
        <f>SUM(H6:H10)</f>
        <v>42741</v>
      </c>
      <c r="I11" s="13">
        <f>SUM(I6:I10)</f>
        <v>51229</v>
      </c>
      <c r="J11" s="13">
        <f>SUM(J6:J10)</f>
        <v>51229230</v>
      </c>
    </row>
    <row r="12" spans="1:10" s="11" customFormat="1" ht="15.75">
      <c r="A12" s="95" t="s">
        <v>151</v>
      </c>
      <c r="B12" s="96">
        <f>B11-G11</f>
        <v>-2675</v>
      </c>
      <c r="C12" s="96">
        <f>C11-H11</f>
        <v>3660</v>
      </c>
      <c r="D12" s="96">
        <f>D11-I11</f>
        <v>3791</v>
      </c>
      <c r="E12" s="96">
        <f>E11-J11</f>
        <v>3790446</v>
      </c>
      <c r="F12" s="353" t="s">
        <v>144</v>
      </c>
      <c r="G12" s="354"/>
      <c r="H12" s="354">
        <v>461</v>
      </c>
      <c r="I12" s="354">
        <v>508</v>
      </c>
      <c r="J12" s="354">
        <f>Összesen!Y13</f>
        <v>508169</v>
      </c>
    </row>
    <row r="13" spans="1:10" s="11" customFormat="1" ht="15.75">
      <c r="A13" s="95" t="s">
        <v>142</v>
      </c>
      <c r="B13" s="5">
        <v>3173</v>
      </c>
      <c r="C13" s="5">
        <v>8871</v>
      </c>
      <c r="D13" s="5">
        <v>8651</v>
      </c>
      <c r="E13" s="5">
        <f>Összesen!L14</f>
        <v>8651191</v>
      </c>
      <c r="F13" s="353"/>
      <c r="G13" s="354"/>
      <c r="H13" s="354"/>
      <c r="I13" s="354"/>
      <c r="J13" s="354"/>
    </row>
    <row r="14" spans="1:10" s="11" customFormat="1" ht="15.75">
      <c r="A14" s="95" t="s">
        <v>143</v>
      </c>
      <c r="B14" s="5"/>
      <c r="C14" s="5">
        <v>508</v>
      </c>
      <c r="D14" s="5"/>
      <c r="E14" s="5">
        <f>Összesen!L15</f>
        <v>0</v>
      </c>
      <c r="F14" s="353"/>
      <c r="G14" s="354"/>
      <c r="H14" s="354"/>
      <c r="I14" s="354"/>
      <c r="J14" s="354"/>
    </row>
    <row r="15" spans="1:10" s="11" customFormat="1" ht="15.75">
      <c r="A15" s="64" t="s">
        <v>176</v>
      </c>
      <c r="B15" s="5"/>
      <c r="C15" s="5"/>
      <c r="D15" s="5"/>
      <c r="E15" s="5"/>
      <c r="F15" s="64" t="s">
        <v>177</v>
      </c>
      <c r="G15" s="83"/>
      <c r="H15" s="83"/>
      <c r="I15" s="83"/>
      <c r="J15" s="83"/>
    </row>
    <row r="16" spans="1:10" s="11" customFormat="1" ht="15.75">
      <c r="A16" s="93" t="s">
        <v>10</v>
      </c>
      <c r="B16" s="14">
        <f>B11+B13+B14+B15</f>
        <v>38158</v>
      </c>
      <c r="C16" s="14">
        <f>C11+C13+C14+C15</f>
        <v>55780</v>
      </c>
      <c r="D16" s="14">
        <f>D11+D13+D14+D15</f>
        <v>63671</v>
      </c>
      <c r="E16" s="14">
        <f>E11+E13+E14+E15</f>
        <v>63670867</v>
      </c>
      <c r="F16" s="93" t="s">
        <v>11</v>
      </c>
      <c r="G16" s="14">
        <f>G11+G12+G15</f>
        <v>37660</v>
      </c>
      <c r="H16" s="14">
        <f>H11+H12+H15</f>
        <v>43202</v>
      </c>
      <c r="I16" s="14">
        <f>I11+I12+I15</f>
        <v>51737</v>
      </c>
      <c r="J16" s="14">
        <f>J11+J12+J15</f>
        <v>51737399</v>
      </c>
    </row>
    <row r="17" spans="1:10" s="97" customFormat="1" ht="16.5">
      <c r="A17" s="358" t="s">
        <v>145</v>
      </c>
      <c r="B17" s="358"/>
      <c r="C17" s="358"/>
      <c r="D17" s="358"/>
      <c r="E17" s="358"/>
      <c r="F17" s="371" t="s">
        <v>125</v>
      </c>
      <c r="G17" s="372"/>
      <c r="H17" s="372"/>
      <c r="I17" s="373"/>
      <c r="J17" s="135"/>
    </row>
    <row r="18" spans="1:10" s="11" customFormat="1" ht="31.5">
      <c r="A18" s="92" t="s">
        <v>310</v>
      </c>
      <c r="B18" s="5">
        <v>17497</v>
      </c>
      <c r="C18" s="5">
        <v>5545</v>
      </c>
      <c r="D18" s="5">
        <v>17295</v>
      </c>
      <c r="E18" s="5">
        <f>Összesen!L18</f>
        <v>17295000</v>
      </c>
      <c r="F18" s="92" t="s">
        <v>120</v>
      </c>
      <c r="G18" s="5">
        <v>5078</v>
      </c>
      <c r="H18" s="5">
        <v>2187</v>
      </c>
      <c r="I18" s="5">
        <v>20601</v>
      </c>
      <c r="J18" s="5">
        <f>Összesen!Y18</f>
        <v>20600693</v>
      </c>
    </row>
    <row r="19" spans="1:10" s="11" customFormat="1" ht="15.75">
      <c r="A19" s="92" t="s">
        <v>145</v>
      </c>
      <c r="B19" s="5"/>
      <c r="C19" s="5">
        <v>1250</v>
      </c>
      <c r="D19" s="5"/>
      <c r="E19" s="5">
        <f>Összesen!L19</f>
        <v>0</v>
      </c>
      <c r="F19" s="92" t="s">
        <v>54</v>
      </c>
      <c r="G19" s="5">
        <v>6857</v>
      </c>
      <c r="H19" s="5">
        <v>7120</v>
      </c>
      <c r="I19" s="5">
        <v>8843</v>
      </c>
      <c r="J19" s="5">
        <f>Összesen!Y19</f>
        <v>8842775</v>
      </c>
    </row>
    <row r="20" spans="1:10" s="11" customFormat="1" ht="15.75">
      <c r="A20" s="92" t="s">
        <v>381</v>
      </c>
      <c r="B20" s="5">
        <v>2169</v>
      </c>
      <c r="C20" s="5"/>
      <c r="D20" s="5">
        <v>215</v>
      </c>
      <c r="E20" s="5">
        <f>Összesen!L20</f>
        <v>215000</v>
      </c>
      <c r="F20" s="92" t="s">
        <v>219</v>
      </c>
      <c r="G20" s="5">
        <v>5664</v>
      </c>
      <c r="H20" s="5">
        <v>1415</v>
      </c>
      <c r="I20" s="5"/>
      <c r="J20" s="5">
        <f>Összesen!Y20</f>
        <v>0</v>
      </c>
    </row>
    <row r="21" spans="1:10" s="11" customFormat="1" ht="15.75">
      <c r="A21" s="93" t="s">
        <v>94</v>
      </c>
      <c r="B21" s="13">
        <f>SUM(B18:B20)</f>
        <v>19666</v>
      </c>
      <c r="C21" s="13">
        <f>SUM(C18:C20)</f>
        <v>6795</v>
      </c>
      <c r="D21" s="13">
        <f>SUM(D18:D20)</f>
        <v>17510</v>
      </c>
      <c r="E21" s="13">
        <f>SUM(E18:E20)</f>
        <v>17510000</v>
      </c>
      <c r="F21" s="93" t="s">
        <v>95</v>
      </c>
      <c r="G21" s="13">
        <f>SUM(G18:G20)</f>
        <v>17599</v>
      </c>
      <c r="H21" s="13">
        <f>SUM(H18:H20)</f>
        <v>10722</v>
      </c>
      <c r="I21" s="13">
        <f>SUM(I18:I20)</f>
        <v>29444</v>
      </c>
      <c r="J21" s="13">
        <f>SUM(J18:J20)</f>
        <v>29443468</v>
      </c>
    </row>
    <row r="22" spans="1:10" s="11" customFormat="1" ht="15.75">
      <c r="A22" s="95" t="s">
        <v>151</v>
      </c>
      <c r="B22" s="96">
        <f>B21-G21</f>
        <v>2067</v>
      </c>
      <c r="C22" s="96">
        <f>C21-H21</f>
        <v>-3927</v>
      </c>
      <c r="D22" s="96">
        <f>D21-I21</f>
        <v>-11934</v>
      </c>
      <c r="E22" s="96">
        <f>E21-J21</f>
        <v>-11933468</v>
      </c>
      <c r="F22" s="353" t="s">
        <v>144</v>
      </c>
      <c r="G22" s="354">
        <v>5373</v>
      </c>
      <c r="H22" s="354"/>
      <c r="I22" s="354">
        <v>10795</v>
      </c>
      <c r="J22" s="354">
        <f>Összesen!Y22</f>
        <v>10795000</v>
      </c>
    </row>
    <row r="23" spans="1:10" s="11" customFormat="1" ht="15.75">
      <c r="A23" s="95" t="s">
        <v>142</v>
      </c>
      <c r="B23" s="5">
        <v>1214</v>
      </c>
      <c r="C23" s="5"/>
      <c r="D23" s="5"/>
      <c r="E23" s="5">
        <f>Összesen!L23</f>
        <v>0</v>
      </c>
      <c r="F23" s="353"/>
      <c r="G23" s="354"/>
      <c r="H23" s="354"/>
      <c r="I23" s="354"/>
      <c r="J23" s="354"/>
    </row>
    <row r="24" spans="1:10" s="11" customFormat="1" ht="15.75">
      <c r="A24" s="95" t="s">
        <v>143</v>
      </c>
      <c r="B24" s="5">
        <v>10464</v>
      </c>
      <c r="C24" s="5"/>
      <c r="D24" s="5">
        <v>10795</v>
      </c>
      <c r="E24" s="5">
        <f>Összesen!L24</f>
        <v>10795000</v>
      </c>
      <c r="F24" s="353"/>
      <c r="G24" s="354"/>
      <c r="H24" s="354"/>
      <c r="I24" s="354"/>
      <c r="J24" s="354"/>
    </row>
    <row r="25" spans="1:10" s="11" customFormat="1" ht="31.5">
      <c r="A25" s="93" t="s">
        <v>12</v>
      </c>
      <c r="B25" s="14">
        <f>B21+B23+B24</f>
        <v>31344</v>
      </c>
      <c r="C25" s="14">
        <f>C21+C23+C24</f>
        <v>6795</v>
      </c>
      <c r="D25" s="14">
        <f>D21+D23+D24</f>
        <v>28305</v>
      </c>
      <c r="E25" s="14">
        <f>E21+E23+E24</f>
        <v>28305000</v>
      </c>
      <c r="F25" s="93" t="s">
        <v>13</v>
      </c>
      <c r="G25" s="14">
        <f>G21+G22</f>
        <v>22972</v>
      </c>
      <c r="H25" s="14">
        <f>H21+H22</f>
        <v>10722</v>
      </c>
      <c r="I25" s="14">
        <f>I21+I22</f>
        <v>40239</v>
      </c>
      <c r="J25" s="14">
        <f>J21+J22</f>
        <v>40238468</v>
      </c>
    </row>
    <row r="26" spans="1:10" s="97" customFormat="1" ht="16.5">
      <c r="A26" s="357" t="s">
        <v>147</v>
      </c>
      <c r="B26" s="357"/>
      <c r="C26" s="357"/>
      <c r="D26" s="357"/>
      <c r="E26" s="357"/>
      <c r="F26" s="371" t="s">
        <v>148</v>
      </c>
      <c r="G26" s="372"/>
      <c r="H26" s="372"/>
      <c r="I26" s="373"/>
      <c r="J26" s="135"/>
    </row>
    <row r="27" spans="1:10" s="11" customFormat="1" ht="15.75">
      <c r="A27" s="92" t="s">
        <v>149</v>
      </c>
      <c r="B27" s="5">
        <f>B11+B21</f>
        <v>54651</v>
      </c>
      <c r="C27" s="5">
        <f>C11+C21</f>
        <v>53196</v>
      </c>
      <c r="D27" s="5">
        <f>D11+D21</f>
        <v>72530</v>
      </c>
      <c r="E27" s="5">
        <f>E11+E21</f>
        <v>72529676</v>
      </c>
      <c r="F27" s="92" t="s">
        <v>150</v>
      </c>
      <c r="G27" s="5">
        <f aca="true" t="shared" si="0" ref="G27:J28">G11+G21</f>
        <v>55259</v>
      </c>
      <c r="H27" s="5">
        <f t="shared" si="0"/>
        <v>53463</v>
      </c>
      <c r="I27" s="5">
        <f>I11+I21</f>
        <v>80673</v>
      </c>
      <c r="J27" s="5">
        <f t="shared" si="0"/>
        <v>80672698</v>
      </c>
    </row>
    <row r="28" spans="1:10" s="11" customFormat="1" ht="15.75">
      <c r="A28" s="95" t="s">
        <v>151</v>
      </c>
      <c r="B28" s="96">
        <f>B27-G27</f>
        <v>-608</v>
      </c>
      <c r="C28" s="96">
        <f>C27-H27</f>
        <v>-267</v>
      </c>
      <c r="D28" s="96">
        <f>D27-I27</f>
        <v>-8143</v>
      </c>
      <c r="E28" s="96">
        <f>E27-J27</f>
        <v>-8143022</v>
      </c>
      <c r="F28" s="353" t="s">
        <v>144</v>
      </c>
      <c r="G28" s="354">
        <f t="shared" si="0"/>
        <v>5373</v>
      </c>
      <c r="H28" s="354">
        <f t="shared" si="0"/>
        <v>461</v>
      </c>
      <c r="I28" s="354">
        <f>I12+I22</f>
        <v>11303</v>
      </c>
      <c r="J28" s="354">
        <f t="shared" si="0"/>
        <v>11303169</v>
      </c>
    </row>
    <row r="29" spans="1:10" s="11" customFormat="1" ht="15.75">
      <c r="A29" s="95" t="s">
        <v>142</v>
      </c>
      <c r="B29" s="5">
        <f aca="true" t="shared" si="1" ref="B29:E30">B13+B23</f>
        <v>4387</v>
      </c>
      <c r="C29" s="5">
        <f t="shared" si="1"/>
        <v>8871</v>
      </c>
      <c r="D29" s="5">
        <f>D13+D23</f>
        <v>8651</v>
      </c>
      <c r="E29" s="5">
        <f t="shared" si="1"/>
        <v>8651191</v>
      </c>
      <c r="F29" s="353"/>
      <c r="G29" s="354"/>
      <c r="H29" s="354"/>
      <c r="I29" s="354"/>
      <c r="J29" s="354"/>
    </row>
    <row r="30" spans="1:10" s="11" customFormat="1" ht="15.75">
      <c r="A30" s="95" t="s">
        <v>143</v>
      </c>
      <c r="B30" s="5">
        <f t="shared" si="1"/>
        <v>10464</v>
      </c>
      <c r="C30" s="5">
        <f t="shared" si="1"/>
        <v>508</v>
      </c>
      <c r="D30" s="5">
        <f>D14+D24</f>
        <v>10795</v>
      </c>
      <c r="E30" s="5">
        <f t="shared" si="1"/>
        <v>10795000</v>
      </c>
      <c r="F30" s="353"/>
      <c r="G30" s="354"/>
      <c r="H30" s="354"/>
      <c r="I30" s="354"/>
      <c r="J30" s="354"/>
    </row>
    <row r="31" spans="1:10" s="11" customFormat="1" ht="15.75">
      <c r="A31" s="64" t="s">
        <v>176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4" t="s">
        <v>177</v>
      </c>
      <c r="G31" s="83">
        <f>G15</f>
        <v>0</v>
      </c>
      <c r="H31" s="83">
        <f>H15</f>
        <v>0</v>
      </c>
      <c r="I31" s="83">
        <f>I15</f>
        <v>0</v>
      </c>
      <c r="J31" s="83">
        <f>J15</f>
        <v>0</v>
      </c>
    </row>
    <row r="32" spans="1:10" s="11" customFormat="1" ht="15.75">
      <c r="A32" s="91" t="s">
        <v>7</v>
      </c>
      <c r="B32" s="14">
        <f>B27+B29+B30+B31</f>
        <v>69502</v>
      </c>
      <c r="C32" s="14">
        <f>C27+C29+C30+C31</f>
        <v>62575</v>
      </c>
      <c r="D32" s="14">
        <f>D27+D29+D30+D31</f>
        <v>91976</v>
      </c>
      <c r="E32" s="14">
        <f>E27+E29+E30+E31</f>
        <v>91975867</v>
      </c>
      <c r="F32" s="91" t="s">
        <v>8</v>
      </c>
      <c r="G32" s="14">
        <f>SUM(G27:G31)</f>
        <v>60632</v>
      </c>
      <c r="H32" s="14">
        <f>SUM(H27:H31)</f>
        <v>53924</v>
      </c>
      <c r="I32" s="14">
        <f>SUM(I27:I31)</f>
        <v>91976</v>
      </c>
      <c r="J32" s="14">
        <f>SUM(J27:J31)</f>
        <v>91975867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F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Q16384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3" width="10.28125" style="74" customWidth="1"/>
    <col min="4" max="8" width="10.140625" style="74" customWidth="1"/>
    <col min="9" max="9" width="11.28125" style="74" customWidth="1"/>
    <col min="10" max="10" width="10.140625" style="74" customWidth="1"/>
    <col min="11" max="11" width="11.140625" style="74" customWidth="1"/>
    <col min="12" max="12" width="11.57421875" style="74" customWidth="1"/>
    <col min="13" max="13" width="11.28125" style="74" customWidth="1"/>
    <col min="14" max="14" width="11.140625" style="74" customWidth="1"/>
    <col min="15" max="15" width="11.28125" style="74" customWidth="1"/>
    <col min="16" max="17" width="9.57421875" style="139" hidden="1" customWidth="1"/>
    <col min="18" max="16384" width="9.140625" style="74" customWidth="1"/>
  </cols>
  <sheetData>
    <row r="1" spans="1:17" s="16" customFormat="1" ht="15.75">
      <c r="A1" s="375" t="s">
        <v>570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136"/>
      <c r="Q1" s="136"/>
    </row>
    <row r="2" spans="16:17" s="16" customFormat="1" ht="15.75">
      <c r="P2" s="136"/>
      <c r="Q2" s="136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7"/>
      <c r="Q3" s="137"/>
    </row>
    <row r="4" spans="1:17" s="10" customFormat="1" ht="15.75">
      <c r="A4" s="1">
        <v>1</v>
      </c>
      <c r="B4" s="6" t="s">
        <v>9</v>
      </c>
      <c r="C4" s="71" t="s">
        <v>108</v>
      </c>
      <c r="D4" s="71" t="s">
        <v>109</v>
      </c>
      <c r="E4" s="71" t="s">
        <v>110</v>
      </c>
      <c r="F4" s="71" t="s">
        <v>111</v>
      </c>
      <c r="G4" s="71" t="s">
        <v>112</v>
      </c>
      <c r="H4" s="71" t="s">
        <v>113</v>
      </c>
      <c r="I4" s="71" t="s">
        <v>114</v>
      </c>
      <c r="J4" s="71" t="s">
        <v>115</v>
      </c>
      <c r="K4" s="71" t="s">
        <v>116</v>
      </c>
      <c r="L4" s="71" t="s">
        <v>117</v>
      </c>
      <c r="M4" s="71" t="s">
        <v>118</v>
      </c>
      <c r="N4" s="71" t="s">
        <v>119</v>
      </c>
      <c r="O4" s="71" t="s">
        <v>5</v>
      </c>
      <c r="P4" s="137"/>
      <c r="Q4" s="137"/>
    </row>
    <row r="5" spans="1:17" s="10" customFormat="1" ht="25.5">
      <c r="A5" s="1">
        <v>2</v>
      </c>
      <c r="B5" s="119" t="s">
        <v>301</v>
      </c>
      <c r="C5" s="5">
        <v>530200</v>
      </c>
      <c r="D5" s="5">
        <v>4050700</v>
      </c>
      <c r="E5" s="5">
        <v>4050700</v>
      </c>
      <c r="F5" s="5">
        <v>4150700</v>
      </c>
      <c r="G5" s="5">
        <v>4050700</v>
      </c>
      <c r="H5" s="5">
        <v>4050700</v>
      </c>
      <c r="I5" s="5">
        <v>4050700</v>
      </c>
      <c r="J5" s="5">
        <v>4162700</v>
      </c>
      <c r="K5" s="5">
        <v>4050700</v>
      </c>
      <c r="L5" s="5">
        <v>4050700</v>
      </c>
      <c r="M5" s="5">
        <v>4082380</v>
      </c>
      <c r="N5" s="5">
        <v>4050700</v>
      </c>
      <c r="O5" s="14">
        <f>SUM(C5:N5)</f>
        <v>45331580</v>
      </c>
      <c r="P5" s="138">
        <f>Összesen!L7</f>
        <v>45331580</v>
      </c>
      <c r="Q5" s="138">
        <f>O5-P5</f>
        <v>0</v>
      </c>
    </row>
    <row r="6" spans="1:17" s="10" customFormat="1" ht="25.5">
      <c r="A6" s="1">
        <v>3</v>
      </c>
      <c r="B6" s="119" t="s">
        <v>310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6500000</v>
      </c>
      <c r="M6" s="5">
        <v>0</v>
      </c>
      <c r="N6" s="5">
        <v>10795000</v>
      </c>
      <c r="O6" s="14">
        <f>SUM(C6:N6)</f>
        <v>17295000</v>
      </c>
      <c r="P6" s="138">
        <f>Összesen!L18</f>
        <v>17295000</v>
      </c>
      <c r="Q6" s="138">
        <f aca="true" t="shared" si="0" ref="Q6:Q27">O6-P6</f>
        <v>0</v>
      </c>
    </row>
    <row r="7" spans="1:17" s="10" customFormat="1" ht="15.75">
      <c r="A7" s="1">
        <v>4</v>
      </c>
      <c r="B7" s="119" t="s">
        <v>322</v>
      </c>
      <c r="C7" s="5">
        <v>65800</v>
      </c>
      <c r="D7" s="5">
        <v>42500</v>
      </c>
      <c r="E7" s="5">
        <v>1980600</v>
      </c>
      <c r="F7" s="5">
        <v>37900</v>
      </c>
      <c r="G7" s="5">
        <v>41500</v>
      </c>
      <c r="H7" s="5">
        <v>19800</v>
      </c>
      <c r="I7" s="5">
        <v>21800</v>
      </c>
      <c r="J7" s="5">
        <v>68900</v>
      </c>
      <c r="K7" s="5">
        <v>1724500</v>
      </c>
      <c r="L7" s="5">
        <v>36800</v>
      </c>
      <c r="M7" s="5">
        <v>13900</v>
      </c>
      <c r="N7" s="5">
        <v>0</v>
      </c>
      <c r="O7" s="14">
        <f aca="true" t="shared" si="1" ref="O7:O15">SUM(C7:N7)</f>
        <v>4054000</v>
      </c>
      <c r="P7" s="138">
        <f>Összesen!L8</f>
        <v>4054000</v>
      </c>
      <c r="Q7" s="138">
        <f t="shared" si="0"/>
        <v>0</v>
      </c>
    </row>
    <row r="8" spans="1:17" s="10" customFormat="1" ht="15.75">
      <c r="A8" s="1">
        <v>5</v>
      </c>
      <c r="B8" s="119" t="s">
        <v>53</v>
      </c>
      <c r="C8" s="5">
        <v>170900</v>
      </c>
      <c r="D8" s="5">
        <v>145400</v>
      </c>
      <c r="E8" s="5">
        <v>260500</v>
      </c>
      <c r="F8" s="5">
        <v>200400</v>
      </c>
      <c r="G8" s="5">
        <v>305400</v>
      </c>
      <c r="H8" s="5">
        <v>365400</v>
      </c>
      <c r="I8" s="5">
        <v>715400</v>
      </c>
      <c r="J8" s="5">
        <v>995400</v>
      </c>
      <c r="K8" s="5">
        <v>1105400</v>
      </c>
      <c r="L8" s="5">
        <v>605800</v>
      </c>
      <c r="M8" s="5">
        <v>264300</v>
      </c>
      <c r="N8" s="5">
        <v>322096</v>
      </c>
      <c r="O8" s="14">
        <f t="shared" si="1"/>
        <v>5456396</v>
      </c>
      <c r="P8" s="138">
        <f>Összesen!L9</f>
        <v>5456396</v>
      </c>
      <c r="Q8" s="138">
        <f t="shared" si="0"/>
        <v>0</v>
      </c>
    </row>
    <row r="9" spans="1:17" s="10" customFormat="1" ht="15.75">
      <c r="A9" s="1">
        <v>6</v>
      </c>
      <c r="B9" s="119" t="s">
        <v>145</v>
      </c>
      <c r="C9" s="5">
        <v>0</v>
      </c>
      <c r="D9" s="5">
        <v>0</v>
      </c>
      <c r="E9" s="5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8">
        <f>Összesen!L19</f>
        <v>0</v>
      </c>
      <c r="Q9" s="138">
        <f t="shared" si="0"/>
        <v>0</v>
      </c>
    </row>
    <row r="10" spans="1:17" s="10" customFormat="1" ht="15.75">
      <c r="A10" s="1">
        <v>7</v>
      </c>
      <c r="B10" s="119" t="s">
        <v>380</v>
      </c>
      <c r="C10" s="5">
        <v>0</v>
      </c>
      <c r="D10" s="5">
        <v>0</v>
      </c>
      <c r="E10" s="5">
        <v>77700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25000</v>
      </c>
      <c r="L10" s="5">
        <v>25000</v>
      </c>
      <c r="M10" s="5">
        <v>25000</v>
      </c>
      <c r="N10" s="5">
        <v>25000</v>
      </c>
      <c r="O10" s="14">
        <f t="shared" si="1"/>
        <v>177700</v>
      </c>
      <c r="P10" s="138">
        <f>Összesen!L10</f>
        <v>177700</v>
      </c>
      <c r="Q10" s="138">
        <f t="shared" si="0"/>
        <v>0</v>
      </c>
    </row>
    <row r="11" spans="1:17" s="10" customFormat="1" ht="15.75">
      <c r="A11" s="1">
        <v>8</v>
      </c>
      <c r="B11" s="119" t="s">
        <v>381</v>
      </c>
      <c r="C11" s="5">
        <v>2500</v>
      </c>
      <c r="D11" s="5">
        <v>2500</v>
      </c>
      <c r="E11" s="5">
        <v>102500</v>
      </c>
      <c r="F11" s="5">
        <v>87500</v>
      </c>
      <c r="G11" s="5">
        <v>2500</v>
      </c>
      <c r="H11" s="5">
        <v>2500</v>
      </c>
      <c r="I11" s="5">
        <v>2500</v>
      </c>
      <c r="J11" s="5">
        <v>2500</v>
      </c>
      <c r="K11" s="5">
        <v>2500</v>
      </c>
      <c r="L11" s="5">
        <v>2500</v>
      </c>
      <c r="M11" s="5">
        <v>2500</v>
      </c>
      <c r="N11" s="5">
        <v>2500</v>
      </c>
      <c r="O11" s="14">
        <f t="shared" si="1"/>
        <v>215000</v>
      </c>
      <c r="P11" s="138">
        <f>Összesen!L20</f>
        <v>215000</v>
      </c>
      <c r="Q11" s="138">
        <f t="shared" si="0"/>
        <v>0</v>
      </c>
    </row>
    <row r="12" spans="1:17" s="10" customFormat="1" ht="15.75">
      <c r="A12" s="1">
        <v>9</v>
      </c>
      <c r="B12" s="119" t="s">
        <v>391</v>
      </c>
      <c r="C12" s="5">
        <v>3000000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4651191</v>
      </c>
      <c r="J12" s="5">
        <v>0</v>
      </c>
      <c r="K12" s="5">
        <v>0</v>
      </c>
      <c r="L12" s="5">
        <v>1000000</v>
      </c>
      <c r="M12" s="5">
        <v>0</v>
      </c>
      <c r="N12" s="5">
        <v>0</v>
      </c>
      <c r="O12" s="14">
        <f t="shared" si="1"/>
        <v>8651191</v>
      </c>
      <c r="P12" s="138">
        <f>Összesen!L14</f>
        <v>8651191</v>
      </c>
      <c r="Q12" s="138">
        <f t="shared" si="0"/>
        <v>0</v>
      </c>
    </row>
    <row r="13" spans="1:17" s="10" customFormat="1" ht="15.75">
      <c r="A13" s="1">
        <v>10</v>
      </c>
      <c r="B13" s="119" t="s">
        <v>392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8">
        <f>Összesen!L23</f>
        <v>0</v>
      </c>
      <c r="Q13" s="138">
        <f t="shared" si="0"/>
        <v>0</v>
      </c>
    </row>
    <row r="14" spans="1:17" s="10" customFormat="1" ht="15.75">
      <c r="A14" s="1">
        <v>11</v>
      </c>
      <c r="B14" s="119" t="s">
        <v>389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8">
        <f>Összesen!L15</f>
        <v>0</v>
      </c>
      <c r="Q14" s="138">
        <f t="shared" si="0"/>
        <v>0</v>
      </c>
    </row>
    <row r="15" spans="1:17" s="10" customFormat="1" ht="15.75">
      <c r="A15" s="1">
        <v>12</v>
      </c>
      <c r="B15" s="119" t="s">
        <v>390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10795000</v>
      </c>
      <c r="M15" s="5">
        <v>0</v>
      </c>
      <c r="N15" s="5">
        <v>0</v>
      </c>
      <c r="O15" s="14">
        <f t="shared" si="1"/>
        <v>10795000</v>
      </c>
      <c r="P15" s="138">
        <f>Összesen!L24</f>
        <v>10795000</v>
      </c>
      <c r="Q15" s="138">
        <f t="shared" si="0"/>
        <v>0</v>
      </c>
    </row>
    <row r="16" spans="1:17" s="10" customFormat="1" ht="15.75">
      <c r="A16" s="1">
        <v>13</v>
      </c>
      <c r="B16" s="73" t="s">
        <v>7</v>
      </c>
      <c r="C16" s="14">
        <f aca="true" t="shared" si="2" ref="C16:O16">SUM(C5:C15)</f>
        <v>3769400</v>
      </c>
      <c r="D16" s="14">
        <f t="shared" si="2"/>
        <v>4241100</v>
      </c>
      <c r="E16" s="14">
        <f t="shared" si="2"/>
        <v>6472000</v>
      </c>
      <c r="F16" s="14">
        <f t="shared" si="2"/>
        <v>4476500</v>
      </c>
      <c r="G16" s="14">
        <f t="shared" si="2"/>
        <v>4400100</v>
      </c>
      <c r="H16" s="14">
        <f t="shared" si="2"/>
        <v>4438400</v>
      </c>
      <c r="I16" s="14">
        <f t="shared" si="2"/>
        <v>9441591</v>
      </c>
      <c r="J16" s="14">
        <f t="shared" si="2"/>
        <v>5229500</v>
      </c>
      <c r="K16" s="14">
        <f t="shared" si="2"/>
        <v>6908100</v>
      </c>
      <c r="L16" s="14">
        <f t="shared" si="2"/>
        <v>23015800</v>
      </c>
      <c r="M16" s="14">
        <f t="shared" si="2"/>
        <v>4388080</v>
      </c>
      <c r="N16" s="14">
        <f t="shared" si="2"/>
        <v>15195296</v>
      </c>
      <c r="O16" s="14">
        <f t="shared" si="2"/>
        <v>91975867</v>
      </c>
      <c r="P16" s="138">
        <f>Összesen!L31</f>
        <v>91975867</v>
      </c>
      <c r="Q16" s="138">
        <f t="shared" si="0"/>
        <v>0</v>
      </c>
    </row>
    <row r="17" spans="1:17" s="10" customFormat="1" ht="15.75">
      <c r="A17" s="1">
        <v>14</v>
      </c>
      <c r="B17" s="72" t="s">
        <v>45</v>
      </c>
      <c r="C17" s="5">
        <v>2325400</v>
      </c>
      <c r="D17" s="5">
        <v>2326400</v>
      </c>
      <c r="E17" s="5">
        <v>2325400</v>
      </c>
      <c r="F17" s="5">
        <v>2329800</v>
      </c>
      <c r="G17" s="5">
        <v>2186400</v>
      </c>
      <c r="H17" s="5">
        <v>2189900</v>
      </c>
      <c r="I17" s="5">
        <v>2186400</v>
      </c>
      <c r="J17" s="5">
        <v>2591300</v>
      </c>
      <c r="K17" s="5">
        <v>2186400</v>
      </c>
      <c r="L17" s="5">
        <v>2192650</v>
      </c>
      <c r="M17" s="5">
        <v>2196620</v>
      </c>
      <c r="N17" s="5">
        <v>2306800</v>
      </c>
      <c r="O17" s="14">
        <f aca="true" t="shared" si="3" ref="O17:O26">SUM(C17:N17)</f>
        <v>27343470</v>
      </c>
      <c r="P17" s="138">
        <f>Összesen!Y7</f>
        <v>27343470</v>
      </c>
      <c r="Q17" s="138">
        <f t="shared" si="0"/>
        <v>0</v>
      </c>
    </row>
    <row r="18" spans="1:17" s="10" customFormat="1" ht="25.5">
      <c r="A18" s="1">
        <v>15</v>
      </c>
      <c r="B18" s="72" t="s">
        <v>89</v>
      </c>
      <c r="C18" s="5">
        <v>383691</v>
      </c>
      <c r="D18" s="5">
        <v>383856</v>
      </c>
      <c r="E18" s="5">
        <v>383691</v>
      </c>
      <c r="F18" s="5">
        <v>384417</v>
      </c>
      <c r="G18" s="5">
        <v>345465</v>
      </c>
      <c r="H18" s="5">
        <v>346043</v>
      </c>
      <c r="I18" s="5">
        <v>345465</v>
      </c>
      <c r="J18" s="5">
        <v>379319</v>
      </c>
      <c r="K18" s="5">
        <v>345465</v>
      </c>
      <c r="L18" s="5">
        <v>346496</v>
      </c>
      <c r="M18" s="5">
        <v>347151</v>
      </c>
      <c r="N18" s="5">
        <v>335921</v>
      </c>
      <c r="O18" s="14">
        <f t="shared" si="3"/>
        <v>4326980</v>
      </c>
      <c r="P18" s="138">
        <f>Összesen!Y8</f>
        <v>4326980</v>
      </c>
      <c r="Q18" s="138">
        <f t="shared" si="0"/>
        <v>0</v>
      </c>
    </row>
    <row r="19" spans="1:17" s="10" customFormat="1" ht="15.75">
      <c r="A19" s="1">
        <v>16</v>
      </c>
      <c r="B19" s="72" t="s">
        <v>90</v>
      </c>
      <c r="C19" s="5">
        <v>0</v>
      </c>
      <c r="D19" s="5">
        <v>1160900</v>
      </c>
      <c r="E19" s="5">
        <v>1094821</v>
      </c>
      <c r="F19" s="5">
        <v>1065800</v>
      </c>
      <c r="G19" s="5">
        <v>1345800</v>
      </c>
      <c r="H19" s="5">
        <v>1245700</v>
      </c>
      <c r="I19" s="5">
        <v>1547890</v>
      </c>
      <c r="J19" s="5">
        <v>1215780</v>
      </c>
      <c r="K19" s="5">
        <v>1129800</v>
      </c>
      <c r="L19" s="5">
        <v>1214560</v>
      </c>
      <c r="M19" s="5">
        <v>1350400</v>
      </c>
      <c r="N19" s="5">
        <v>1754600</v>
      </c>
      <c r="O19" s="14">
        <f t="shared" si="3"/>
        <v>14126051</v>
      </c>
      <c r="P19" s="138">
        <f>Összesen!Y9</f>
        <v>14126051</v>
      </c>
      <c r="Q19" s="138">
        <f t="shared" si="0"/>
        <v>0</v>
      </c>
    </row>
    <row r="20" spans="1:17" s="10" customFormat="1" ht="15.75">
      <c r="A20" s="1">
        <v>17</v>
      </c>
      <c r="B20" s="72" t="s">
        <v>91</v>
      </c>
      <c r="C20" s="5">
        <v>102100</v>
      </c>
      <c r="D20" s="5">
        <v>102100</v>
      </c>
      <c r="E20" s="5">
        <v>122100</v>
      </c>
      <c r="F20" s="5">
        <v>302100</v>
      </c>
      <c r="G20" s="5">
        <v>241300</v>
      </c>
      <c r="H20" s="5">
        <v>122100</v>
      </c>
      <c r="I20" s="5">
        <v>302100</v>
      </c>
      <c r="J20" s="5">
        <v>402100</v>
      </c>
      <c r="K20" s="5">
        <v>132100</v>
      </c>
      <c r="L20" s="5">
        <v>241300</v>
      </c>
      <c r="M20" s="5">
        <v>167100</v>
      </c>
      <c r="N20" s="5">
        <v>397100</v>
      </c>
      <c r="O20" s="14">
        <f t="shared" si="3"/>
        <v>2633600</v>
      </c>
      <c r="P20" s="138">
        <f>Összesen!Y10</f>
        <v>2633600</v>
      </c>
      <c r="Q20" s="138">
        <f t="shared" si="0"/>
        <v>0</v>
      </c>
    </row>
    <row r="21" spans="1:17" s="10" customFormat="1" ht="15.75">
      <c r="A21" s="1">
        <v>18</v>
      </c>
      <c r="B21" s="72" t="s">
        <v>92</v>
      </c>
      <c r="C21" s="5">
        <v>100970</v>
      </c>
      <c r="D21" s="5">
        <v>100970</v>
      </c>
      <c r="E21" s="5">
        <v>150970</v>
      </c>
      <c r="F21" s="5">
        <v>245500</v>
      </c>
      <c r="G21" s="5">
        <v>390970</v>
      </c>
      <c r="H21" s="5">
        <v>255355</v>
      </c>
      <c r="I21" s="5">
        <v>159970</v>
      </c>
      <c r="J21" s="5">
        <v>201970</v>
      </c>
      <c r="K21" s="5">
        <v>200970</v>
      </c>
      <c r="L21" s="5">
        <v>303544</v>
      </c>
      <c r="M21" s="5">
        <v>270970</v>
      </c>
      <c r="N21" s="5">
        <v>416970</v>
      </c>
      <c r="O21" s="14">
        <f t="shared" si="3"/>
        <v>2799129</v>
      </c>
      <c r="P21" s="138">
        <f>Összesen!Y11</f>
        <v>2799129</v>
      </c>
      <c r="Q21" s="138">
        <f t="shared" si="0"/>
        <v>0</v>
      </c>
    </row>
    <row r="22" spans="1:17" s="10" customFormat="1" ht="15.75">
      <c r="A22" s="1">
        <v>19</v>
      </c>
      <c r="B22" s="72" t="s">
        <v>120</v>
      </c>
      <c r="C22" s="5">
        <v>0</v>
      </c>
      <c r="D22" s="5">
        <v>0</v>
      </c>
      <c r="E22" s="5">
        <v>360000</v>
      </c>
      <c r="F22" s="5">
        <v>50000</v>
      </c>
      <c r="G22" s="5">
        <v>174000</v>
      </c>
      <c r="H22" s="5">
        <v>0</v>
      </c>
      <c r="I22" s="5">
        <v>6935693</v>
      </c>
      <c r="J22" s="5">
        <v>0</v>
      </c>
      <c r="K22" s="5">
        <v>381000</v>
      </c>
      <c r="L22" s="5">
        <v>12700000</v>
      </c>
      <c r="M22" s="5">
        <v>0</v>
      </c>
      <c r="N22" s="5">
        <v>0</v>
      </c>
      <c r="O22" s="14">
        <f t="shared" si="3"/>
        <v>20600693</v>
      </c>
      <c r="P22" s="138">
        <f>Összesen!Y18</f>
        <v>20600693</v>
      </c>
      <c r="Q22" s="138">
        <f t="shared" si="0"/>
        <v>0</v>
      </c>
    </row>
    <row r="23" spans="1:17" s="10" customFormat="1" ht="15.75">
      <c r="A23" s="1">
        <v>20</v>
      </c>
      <c r="B23" s="72" t="s">
        <v>54</v>
      </c>
      <c r="C23" s="5">
        <v>0</v>
      </c>
      <c r="D23" s="5">
        <v>0</v>
      </c>
      <c r="E23" s="5">
        <v>0</v>
      </c>
      <c r="F23" s="5">
        <v>0</v>
      </c>
      <c r="G23" s="5">
        <v>345900</v>
      </c>
      <c r="H23" s="5">
        <v>0</v>
      </c>
      <c r="I23" s="5">
        <v>251445</v>
      </c>
      <c r="J23" s="5">
        <v>420500</v>
      </c>
      <c r="K23" s="5">
        <v>521000</v>
      </c>
      <c r="L23" s="5">
        <v>2560430</v>
      </c>
      <c r="M23" s="5">
        <v>4524500</v>
      </c>
      <c r="N23" s="5">
        <v>219000</v>
      </c>
      <c r="O23" s="14">
        <f t="shared" si="3"/>
        <v>8842775</v>
      </c>
      <c r="P23" s="138">
        <f>Összesen!Y19</f>
        <v>8842775</v>
      </c>
      <c r="Q23" s="138">
        <f t="shared" si="0"/>
        <v>0</v>
      </c>
    </row>
    <row r="24" spans="1:17" s="10" customFormat="1" ht="15.75">
      <c r="A24" s="1">
        <v>21</v>
      </c>
      <c r="B24" s="72" t="s">
        <v>219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3"/>
        <v>0</v>
      </c>
      <c r="P24" s="138">
        <f>Összesen!Y20</f>
        <v>0</v>
      </c>
      <c r="Q24" s="138">
        <f t="shared" si="0"/>
        <v>0</v>
      </c>
    </row>
    <row r="25" spans="1:17" s="10" customFormat="1" ht="15.75">
      <c r="A25" s="1">
        <v>22</v>
      </c>
      <c r="B25" s="72" t="s">
        <v>102</v>
      </c>
      <c r="C25" s="5">
        <v>508169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3"/>
        <v>508169</v>
      </c>
      <c r="P25" s="138">
        <f>Összesen!Y13</f>
        <v>508169</v>
      </c>
      <c r="Q25" s="138">
        <f t="shared" si="0"/>
        <v>0</v>
      </c>
    </row>
    <row r="26" spans="1:17" s="10" customFormat="1" ht="15.75">
      <c r="A26" s="1">
        <v>23</v>
      </c>
      <c r="B26" s="72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10795000</v>
      </c>
      <c r="O26" s="14">
        <f t="shared" si="3"/>
        <v>10795000</v>
      </c>
      <c r="P26" s="138">
        <f>Összesen!Y22</f>
        <v>10795000</v>
      </c>
      <c r="Q26" s="138">
        <f t="shared" si="0"/>
        <v>0</v>
      </c>
    </row>
    <row r="27" spans="1:17" s="10" customFormat="1" ht="15.75">
      <c r="A27" s="1">
        <v>24</v>
      </c>
      <c r="B27" s="73" t="s">
        <v>8</v>
      </c>
      <c r="C27" s="14">
        <f>SUM(C17:C26)</f>
        <v>3420330</v>
      </c>
      <c r="D27" s="14">
        <f aca="true" t="shared" si="4" ref="D27:O27">SUM(D17:D26)</f>
        <v>4074226</v>
      </c>
      <c r="E27" s="14">
        <f t="shared" si="4"/>
        <v>4436982</v>
      </c>
      <c r="F27" s="14">
        <f t="shared" si="4"/>
        <v>4377617</v>
      </c>
      <c r="G27" s="14">
        <f t="shared" si="4"/>
        <v>5029835</v>
      </c>
      <c r="H27" s="14">
        <f t="shared" si="4"/>
        <v>4159098</v>
      </c>
      <c r="I27" s="14">
        <f t="shared" si="4"/>
        <v>11728963</v>
      </c>
      <c r="J27" s="14">
        <f t="shared" si="4"/>
        <v>5210969</v>
      </c>
      <c r="K27" s="14">
        <f t="shared" si="4"/>
        <v>4896735</v>
      </c>
      <c r="L27" s="14">
        <f t="shared" si="4"/>
        <v>19558980</v>
      </c>
      <c r="M27" s="14">
        <f t="shared" si="4"/>
        <v>8856741</v>
      </c>
      <c r="N27" s="14">
        <f t="shared" si="4"/>
        <v>16225391</v>
      </c>
      <c r="O27" s="14">
        <f t="shared" si="4"/>
        <v>91975867</v>
      </c>
      <c r="P27" s="138">
        <f>Összesen!Y31</f>
        <v>91975867</v>
      </c>
      <c r="Q27" s="138">
        <f t="shared" si="0"/>
        <v>0</v>
      </c>
    </row>
    <row r="28" spans="1:15" ht="15.75">
      <c r="A28" s="1">
        <v>25</v>
      </c>
      <c r="B28" s="73" t="s">
        <v>127</v>
      </c>
      <c r="C28" s="14">
        <f>C16-C27</f>
        <v>349070</v>
      </c>
      <c r="D28" s="14">
        <f>C28+D16-D27</f>
        <v>515944</v>
      </c>
      <c r="E28" s="14">
        <f aca="true" t="shared" si="5" ref="E28:O28">D28+E16-E27</f>
        <v>2550962</v>
      </c>
      <c r="F28" s="14">
        <f t="shared" si="5"/>
        <v>2649845</v>
      </c>
      <c r="G28" s="14">
        <f t="shared" si="5"/>
        <v>2020110</v>
      </c>
      <c r="H28" s="14">
        <f t="shared" si="5"/>
        <v>2299412</v>
      </c>
      <c r="I28" s="14">
        <f t="shared" si="5"/>
        <v>12040</v>
      </c>
      <c r="J28" s="14">
        <f t="shared" si="5"/>
        <v>30571</v>
      </c>
      <c r="K28" s="14">
        <f t="shared" si="5"/>
        <v>2041936</v>
      </c>
      <c r="L28" s="14">
        <f t="shared" si="5"/>
        <v>5498756</v>
      </c>
      <c r="M28" s="14">
        <f t="shared" si="5"/>
        <v>1030095</v>
      </c>
      <c r="N28" s="14">
        <f t="shared" si="5"/>
        <v>0</v>
      </c>
      <c r="O28" s="14">
        <f t="shared" si="5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&amp;R2.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74" t="s">
        <v>571</v>
      </c>
      <c r="B1" s="374"/>
      <c r="C1" s="374"/>
      <c r="D1" s="374"/>
      <c r="E1" s="374"/>
      <c r="F1" s="374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67" t="s">
        <v>9</v>
      </c>
      <c r="C4" s="6" t="s">
        <v>100</v>
      </c>
      <c r="D4" s="6" t="s">
        <v>386</v>
      </c>
      <c r="E4" s="6" t="s">
        <v>411</v>
      </c>
      <c r="F4" s="6" t="s">
        <v>504</v>
      </c>
    </row>
    <row r="5" spans="1:6" s="10" customFormat="1" ht="15.75">
      <c r="A5" s="1">
        <v>2</v>
      </c>
      <c r="B5" s="36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7">
      <selection activeCell="C1" sqref="C1:C16384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6.140625" style="56" hidden="1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76" t="s">
        <v>572</v>
      </c>
      <c r="B1" s="376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65</v>
      </c>
      <c r="B3" s="57" t="s">
        <v>66</v>
      </c>
      <c r="C3" s="57" t="s">
        <v>684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67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68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69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70</v>
      </c>
      <c r="B7" s="59">
        <v>0</v>
      </c>
      <c r="C7" s="59">
        <v>0</v>
      </c>
    </row>
    <row r="8" spans="1:3" ht="31.5">
      <c r="A8" s="79" t="s">
        <v>71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72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73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74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75</v>
      </c>
      <c r="B12" s="60">
        <f>SUM(B13,B16,B19,B25,B22)</f>
        <v>92046</v>
      </c>
      <c r="C12" s="60">
        <f>SUM(C13,C16,C19,C25,C22)</f>
        <v>70000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76</v>
      </c>
      <c r="B13" s="61">
        <v>0</v>
      </c>
      <c r="C13" s="61">
        <v>0</v>
      </c>
    </row>
    <row r="14" spans="1:138" s="58" customFormat="1" ht="18">
      <c r="A14" s="81" t="s">
        <v>77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78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79</v>
      </c>
      <c r="B16" s="61">
        <f>SUM(B17:B18)</f>
        <v>0</v>
      </c>
      <c r="C16" s="61">
        <f>SUM(C17:C18)</f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77</v>
      </c>
      <c r="B17" s="62">
        <v>0</v>
      </c>
      <c r="C17" s="62"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78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126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77</v>
      </c>
      <c r="B20" s="62">
        <v>0</v>
      </c>
      <c r="C20" s="62">
        <v>0</v>
      </c>
    </row>
    <row r="21" spans="1:138" s="58" customFormat="1" ht="25.5">
      <c r="A21" s="81" t="s">
        <v>78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80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77</v>
      </c>
      <c r="B23" s="62">
        <v>0</v>
      </c>
      <c r="C23" s="62">
        <v>0</v>
      </c>
    </row>
    <row r="24" spans="1:3" ht="25.5">
      <c r="A24" s="81" t="s">
        <v>78</v>
      </c>
      <c r="B24" s="62">
        <v>0</v>
      </c>
      <c r="C24" s="62">
        <v>0</v>
      </c>
    </row>
    <row r="25" spans="1:3" ht="18">
      <c r="A25" s="80" t="s">
        <v>81</v>
      </c>
      <c r="B25" s="61">
        <f>SUM(B26:B27)</f>
        <v>92046</v>
      </c>
      <c r="C25" s="61">
        <f>SUM(C26:C27)</f>
        <v>70000</v>
      </c>
    </row>
    <row r="26" spans="1:3" ht="18">
      <c r="A26" s="81" t="s">
        <v>77</v>
      </c>
      <c r="B26" s="62">
        <v>92046</v>
      </c>
      <c r="C26" s="62">
        <v>70000</v>
      </c>
    </row>
    <row r="27" spans="1:3" ht="25.5">
      <c r="A27" s="81" t="s">
        <v>78</v>
      </c>
      <c r="B27" s="62">
        <v>0</v>
      </c>
      <c r="C27" s="62">
        <v>0</v>
      </c>
    </row>
    <row r="28" spans="1:3" ht="31.5">
      <c r="A28" s="79" t="s">
        <v>82</v>
      </c>
      <c r="B28" s="60">
        <v>0</v>
      </c>
      <c r="C28" s="60">
        <v>0</v>
      </c>
    </row>
    <row r="29" spans="1:3" ht="18">
      <c r="A29" s="82" t="s">
        <v>83</v>
      </c>
      <c r="B29" s="60">
        <f>SUM(B8,B11,B12,B28,B4,B7)</f>
        <v>92046</v>
      </c>
      <c r="C29" s="60">
        <f>SUM(C8,C11,C12,C28,C4,C7)</f>
        <v>70000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4">
      <selection activeCell="H20" sqref="H2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2" width="9.140625" style="22" customWidth="1"/>
    <col min="13" max="16384" width="9.140625" style="22" customWidth="1"/>
  </cols>
  <sheetData>
    <row r="1" spans="1:12" s="16" customFormat="1" ht="15.75">
      <c r="A1" s="360" t="s">
        <v>564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s="16" customFormat="1" ht="15.75">
      <c r="A2" s="361" t="s">
        <v>394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s="16" customFormat="1" ht="15.75">
      <c r="A3" s="361" t="s">
        <v>393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ht="15.75">
      <c r="A4" s="361" t="s">
        <v>573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62" t="s">
        <v>9</v>
      </c>
      <c r="C7" s="365" t="s">
        <v>386</v>
      </c>
      <c r="D7" s="365"/>
      <c r="E7" s="365"/>
      <c r="F7" s="366"/>
      <c r="G7" s="364" t="s">
        <v>411</v>
      </c>
      <c r="H7" s="365"/>
      <c r="I7" s="365"/>
      <c r="J7" s="366"/>
      <c r="K7" s="365" t="s">
        <v>504</v>
      </c>
      <c r="L7" s="366"/>
    </row>
    <row r="8" spans="1:12" s="3" customFormat="1" ht="31.5">
      <c r="A8" s="1"/>
      <c r="B8" s="377"/>
      <c r="C8" s="4" t="s">
        <v>412</v>
      </c>
      <c r="D8" s="4" t="s">
        <v>413</v>
      </c>
      <c r="E8" s="4" t="s">
        <v>509</v>
      </c>
      <c r="F8" s="4" t="s">
        <v>510</v>
      </c>
      <c r="G8" s="4" t="s">
        <v>412</v>
      </c>
      <c r="H8" s="4" t="s">
        <v>413</v>
      </c>
      <c r="I8" s="4" t="s">
        <v>509</v>
      </c>
      <c r="J8" s="4" t="s">
        <v>510</v>
      </c>
      <c r="K8" s="4" t="s">
        <v>509</v>
      </c>
      <c r="L8" s="4" t="s">
        <v>510</v>
      </c>
    </row>
    <row r="9" spans="1:12" s="3" customFormat="1" ht="15.75">
      <c r="A9" s="1">
        <v>2</v>
      </c>
      <c r="B9" s="363"/>
      <c r="C9" s="6" t="s">
        <v>395</v>
      </c>
      <c r="D9" s="6" t="s">
        <v>395</v>
      </c>
      <c r="E9" s="6" t="s">
        <v>4</v>
      </c>
      <c r="F9" s="6" t="s">
        <v>4</v>
      </c>
      <c r="G9" s="6" t="s">
        <v>395</v>
      </c>
      <c r="H9" s="6" t="s">
        <v>395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7" t="s">
        <v>406</v>
      </c>
      <c r="C10" s="15">
        <v>4500</v>
      </c>
      <c r="D10" s="15">
        <v>4500</v>
      </c>
      <c r="E10" s="15">
        <v>3289</v>
      </c>
      <c r="F10" s="15">
        <v>3289</v>
      </c>
      <c r="G10" s="15">
        <v>4500</v>
      </c>
      <c r="H10" s="15">
        <v>4500</v>
      </c>
      <c r="I10" s="15">
        <v>4500</v>
      </c>
      <c r="J10" s="15">
        <v>4500</v>
      </c>
      <c r="K10" s="15">
        <v>4500</v>
      </c>
      <c r="L10" s="15">
        <v>4500</v>
      </c>
    </row>
    <row r="11" spans="1:12" ht="30">
      <c r="A11" s="1">
        <v>4</v>
      </c>
      <c r="B11" s="47" t="s">
        <v>407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7" t="s">
        <v>31</v>
      </c>
      <c r="C12" s="15">
        <v>150</v>
      </c>
      <c r="D12" s="15">
        <v>150</v>
      </c>
      <c r="E12" s="15">
        <v>30</v>
      </c>
      <c r="F12" s="15">
        <v>30</v>
      </c>
      <c r="G12" s="15">
        <v>30</v>
      </c>
      <c r="H12" s="15">
        <v>30</v>
      </c>
      <c r="I12" s="15">
        <v>150</v>
      </c>
      <c r="J12" s="15">
        <v>150</v>
      </c>
      <c r="K12" s="15">
        <v>30</v>
      </c>
      <c r="L12" s="15">
        <v>30</v>
      </c>
    </row>
    <row r="13" spans="1:12" ht="45">
      <c r="A13" s="1">
        <v>6</v>
      </c>
      <c r="B13" s="47" t="s">
        <v>32</v>
      </c>
      <c r="C13" s="15">
        <v>650</v>
      </c>
      <c r="D13" s="15">
        <v>650</v>
      </c>
      <c r="E13" s="15">
        <v>585</v>
      </c>
      <c r="F13" s="15">
        <v>585</v>
      </c>
      <c r="G13" s="15">
        <v>650</v>
      </c>
      <c r="H13" s="15">
        <v>650</v>
      </c>
      <c r="I13" s="15">
        <v>650</v>
      </c>
      <c r="J13" s="15">
        <v>650</v>
      </c>
      <c r="K13" s="15">
        <v>650</v>
      </c>
      <c r="L13" s="15">
        <v>650</v>
      </c>
    </row>
    <row r="14" spans="1:12" ht="15.75">
      <c r="A14" s="1">
        <v>7</v>
      </c>
      <c r="B14" s="47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7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7" t="s">
        <v>408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4" customFormat="1" ht="15.75">
      <c r="A17" s="1">
        <v>10</v>
      </c>
      <c r="B17" s="49" t="s">
        <v>60</v>
      </c>
      <c r="C17" s="18">
        <f>SUM(C10:C16)</f>
        <v>5300</v>
      </c>
      <c r="D17" s="18">
        <f>SUM(D10:D16)</f>
        <v>5300</v>
      </c>
      <c r="E17" s="18">
        <f aca="true" t="shared" si="0" ref="E17:L17">SUM(E10:E16)</f>
        <v>3904</v>
      </c>
      <c r="F17" s="18">
        <f t="shared" si="0"/>
        <v>3904</v>
      </c>
      <c r="G17" s="18">
        <f t="shared" si="0"/>
        <v>5180</v>
      </c>
      <c r="H17" s="18">
        <f>SUM(H10:H16)</f>
        <v>5180</v>
      </c>
      <c r="I17" s="18">
        <f t="shared" si="0"/>
        <v>5300</v>
      </c>
      <c r="J17" s="18">
        <f t="shared" si="0"/>
        <v>5300</v>
      </c>
      <c r="K17" s="18">
        <f t="shared" si="0"/>
        <v>5180</v>
      </c>
      <c r="L17" s="18">
        <f t="shared" si="0"/>
        <v>5180</v>
      </c>
    </row>
    <row r="18" spans="1:12" ht="15.75">
      <c r="A18" s="1">
        <v>11</v>
      </c>
      <c r="B18" s="49" t="s">
        <v>61</v>
      </c>
      <c r="C18" s="18">
        <f>ROUNDDOWN(C17*0.5,0)</f>
        <v>2650</v>
      </c>
      <c r="D18" s="18">
        <f>ROUNDDOWN(D17*0.5,0)</f>
        <v>2650</v>
      </c>
      <c r="E18" s="18">
        <f aca="true" t="shared" si="1" ref="E18:L18">ROUNDDOWN(E17*0.5,0)</f>
        <v>1952</v>
      </c>
      <c r="F18" s="18">
        <f t="shared" si="1"/>
        <v>1952</v>
      </c>
      <c r="G18" s="18">
        <f t="shared" si="1"/>
        <v>2590</v>
      </c>
      <c r="H18" s="18">
        <f>ROUNDDOWN(H17*0.5,0)</f>
        <v>2590</v>
      </c>
      <c r="I18" s="18">
        <f t="shared" si="1"/>
        <v>2650</v>
      </c>
      <c r="J18" s="18">
        <f t="shared" si="1"/>
        <v>2650</v>
      </c>
      <c r="K18" s="18">
        <f t="shared" si="1"/>
        <v>2590</v>
      </c>
      <c r="L18" s="18">
        <f t="shared" si="1"/>
        <v>2590</v>
      </c>
    </row>
    <row r="19" spans="1:12" ht="30">
      <c r="A19" s="1">
        <v>12</v>
      </c>
      <c r="B19" s="47" t="s">
        <v>36</v>
      </c>
      <c r="C19" s="15">
        <v>200</v>
      </c>
      <c r="D19" s="15">
        <v>200</v>
      </c>
      <c r="E19" s="15">
        <v>0</v>
      </c>
      <c r="F19" s="15">
        <v>0</v>
      </c>
      <c r="G19" s="15">
        <v>200</v>
      </c>
      <c r="H19" s="15">
        <v>200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7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7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7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7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7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7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4" customFormat="1" ht="15.75">
      <c r="A26" s="1">
        <v>19</v>
      </c>
      <c r="B26" s="49" t="s">
        <v>62</v>
      </c>
      <c r="C26" s="18">
        <f aca="true" t="shared" si="2" ref="C26:L26">SUM(C19:C25)</f>
        <v>200</v>
      </c>
      <c r="D26" s="18">
        <f t="shared" si="2"/>
        <v>200</v>
      </c>
      <c r="E26" s="18">
        <f t="shared" si="2"/>
        <v>0</v>
      </c>
      <c r="F26" s="18">
        <f t="shared" si="2"/>
        <v>0</v>
      </c>
      <c r="G26" s="18">
        <f t="shared" si="2"/>
        <v>200</v>
      </c>
      <c r="H26" s="18">
        <f t="shared" si="2"/>
        <v>200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4" customFormat="1" ht="29.25">
      <c r="A27" s="1">
        <v>20</v>
      </c>
      <c r="B27" s="49" t="s">
        <v>63</v>
      </c>
      <c r="C27" s="18">
        <f aca="true" t="shared" si="3" ref="C27:L27">C18-C26</f>
        <v>2450</v>
      </c>
      <c r="D27" s="18">
        <f t="shared" si="3"/>
        <v>2450</v>
      </c>
      <c r="E27" s="18">
        <f t="shared" si="3"/>
        <v>1952</v>
      </c>
      <c r="F27" s="18">
        <f t="shared" si="3"/>
        <v>1952</v>
      </c>
      <c r="G27" s="18">
        <f t="shared" si="3"/>
        <v>2390</v>
      </c>
      <c r="H27" s="18">
        <f t="shared" si="3"/>
        <v>2390</v>
      </c>
      <c r="I27" s="18">
        <f t="shared" si="3"/>
        <v>2650</v>
      </c>
      <c r="J27" s="18">
        <f t="shared" si="3"/>
        <v>2650</v>
      </c>
      <c r="K27" s="18">
        <f t="shared" si="3"/>
        <v>2590</v>
      </c>
      <c r="L27" s="18">
        <f t="shared" si="3"/>
        <v>2590</v>
      </c>
    </row>
    <row r="28" spans="1:12" s="24" customFormat="1" ht="42.75">
      <c r="A28" s="1">
        <v>21</v>
      </c>
      <c r="B28" s="50" t="s">
        <v>403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10795</v>
      </c>
      <c r="F28" s="18">
        <f t="shared" si="4"/>
        <v>10795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7" t="s">
        <v>580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7" t="s">
        <v>133</v>
      </c>
      <c r="C30" s="15">
        <v>0</v>
      </c>
      <c r="D30" s="15">
        <v>0</v>
      </c>
      <c r="E30" s="15">
        <v>10795</v>
      </c>
      <c r="F30" s="15">
        <v>10795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7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7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7" t="s">
        <v>402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zoomScalePageLayoutView="0" workbookViewId="0" topLeftCell="A113">
      <selection activeCell="A2" sqref="A2"/>
    </sheetView>
  </sheetViews>
  <sheetFormatPr defaultColWidth="9.140625" defaultRowHeight="15"/>
  <cols>
    <col min="1" max="1" width="3.28125" style="0" customWidth="1"/>
    <col min="2" max="2" width="5.421875" style="0" customWidth="1"/>
    <col min="3" max="3" width="23.421875" style="0" customWidth="1"/>
    <col min="4" max="4" width="12.57421875" style="0" customWidth="1"/>
    <col min="5" max="5" width="9.140625" style="0" customWidth="1"/>
    <col min="6" max="6" width="22.28125" style="0" customWidth="1"/>
    <col min="7" max="7" width="11.28125" style="274" customWidth="1"/>
  </cols>
  <sheetData>
    <row r="1" spans="1:10" s="187" customFormat="1" ht="37.5" customHeight="1">
      <c r="A1" s="337" t="s">
        <v>797</v>
      </c>
      <c r="B1" s="337"/>
      <c r="C1" s="337"/>
      <c r="D1" s="337"/>
      <c r="E1" s="337"/>
      <c r="F1" s="337"/>
      <c r="G1" s="337"/>
      <c r="H1" s="186"/>
      <c r="I1" s="186"/>
      <c r="J1" s="186"/>
    </row>
    <row r="2" spans="6:10" s="187" customFormat="1" ht="16.5">
      <c r="F2" s="188" t="s">
        <v>660</v>
      </c>
      <c r="G2" s="261"/>
      <c r="H2" s="186"/>
      <c r="I2" s="186"/>
      <c r="J2" s="186"/>
    </row>
    <row r="3" spans="1:10" s="189" customFormat="1" ht="16.5" hidden="1">
      <c r="A3" s="189" t="s">
        <v>603</v>
      </c>
      <c r="G3" s="262"/>
      <c r="H3" s="190"/>
      <c r="I3" s="190"/>
      <c r="J3" s="190"/>
    </row>
    <row r="4" spans="7:10" s="189" customFormat="1" ht="16.5" hidden="1">
      <c r="G4" s="262"/>
      <c r="H4" s="190"/>
      <c r="I4" s="190"/>
      <c r="J4" s="190"/>
    </row>
    <row r="5" spans="1:10" s="189" customFormat="1" ht="16.5" hidden="1">
      <c r="A5" s="187" t="s">
        <v>638</v>
      </c>
      <c r="G5" s="262"/>
      <c r="H5" s="190"/>
      <c r="I5" s="190"/>
      <c r="J5" s="190"/>
    </row>
    <row r="6" spans="2:10" s="187" customFormat="1" ht="16.5" hidden="1">
      <c r="B6" s="187" t="s">
        <v>639</v>
      </c>
      <c r="C6" s="173"/>
      <c r="D6" s="173"/>
      <c r="E6" s="173"/>
      <c r="F6" s="173"/>
      <c r="G6" s="261"/>
      <c r="H6" s="186"/>
      <c r="I6" s="186"/>
      <c r="J6" s="186"/>
    </row>
    <row r="7" spans="3:10" s="187" customFormat="1" ht="16.5" hidden="1">
      <c r="C7" s="191" t="s">
        <v>640</v>
      </c>
      <c r="D7" s="191"/>
      <c r="E7" s="191"/>
      <c r="F7" s="191"/>
      <c r="G7" s="261"/>
      <c r="H7" s="186"/>
      <c r="I7" s="186"/>
      <c r="J7" s="186"/>
    </row>
    <row r="8" spans="2:10" s="187" customFormat="1" ht="16.5" hidden="1">
      <c r="B8" s="187" t="s">
        <v>641</v>
      </c>
      <c r="C8" s="173"/>
      <c r="D8" s="173"/>
      <c r="E8" s="173"/>
      <c r="F8" s="173"/>
      <c r="G8" s="261"/>
      <c r="H8" s="186"/>
      <c r="I8" s="186"/>
      <c r="J8" s="186"/>
    </row>
    <row r="9" spans="3:10" s="187" customFormat="1" ht="16.5" hidden="1">
      <c r="C9" s="191" t="s">
        <v>642</v>
      </c>
      <c r="D9" s="191"/>
      <c r="E9" s="191"/>
      <c r="F9" s="191"/>
      <c r="G9" s="261"/>
      <c r="H9" s="186"/>
      <c r="I9" s="186"/>
      <c r="J9" s="186"/>
    </row>
    <row r="10" spans="1:10" s="189" customFormat="1" ht="16.5" hidden="1">
      <c r="A10" s="189" t="s">
        <v>643</v>
      </c>
      <c r="G10" s="262"/>
      <c r="H10" s="190"/>
      <c r="I10" s="190"/>
      <c r="J10" s="190"/>
    </row>
    <row r="11" spans="7:10" s="189" customFormat="1" ht="16.5" hidden="1">
      <c r="G11" s="262"/>
      <c r="H11" s="190"/>
      <c r="I11" s="190"/>
      <c r="J11" s="190"/>
    </row>
    <row r="12" spans="1:10" s="189" customFormat="1" ht="16.5" hidden="1">
      <c r="A12" s="189" t="s">
        <v>606</v>
      </c>
      <c r="G12" s="262"/>
      <c r="H12" s="190"/>
      <c r="I12" s="190"/>
      <c r="J12" s="190"/>
    </row>
    <row r="13" spans="7:10" s="189" customFormat="1" ht="16.5" hidden="1">
      <c r="G13" s="262"/>
      <c r="H13" s="190"/>
      <c r="I13" s="190"/>
      <c r="J13" s="190"/>
    </row>
    <row r="14" spans="1:10" s="187" customFormat="1" ht="16.5" hidden="1">
      <c r="A14" s="173" t="s">
        <v>644</v>
      </c>
      <c r="B14" s="173"/>
      <c r="C14" s="173"/>
      <c r="D14" s="173"/>
      <c r="E14" s="173"/>
      <c r="F14" s="173"/>
      <c r="G14" s="263"/>
      <c r="H14" s="192"/>
      <c r="I14" s="186"/>
      <c r="J14" s="186"/>
    </row>
    <row r="15" spans="1:10" s="187" customFormat="1" ht="16.5" hidden="1">
      <c r="A15" s="191" t="s">
        <v>645</v>
      </c>
      <c r="B15" s="191"/>
      <c r="C15" s="191"/>
      <c r="D15" s="191"/>
      <c r="E15" s="191"/>
      <c r="F15" s="191"/>
      <c r="G15" s="261"/>
      <c r="H15" s="186"/>
      <c r="I15" s="186"/>
      <c r="J15" s="186"/>
    </row>
    <row r="16" spans="1:10" s="187" customFormat="1" ht="16.5" hidden="1">
      <c r="A16" s="193" t="s">
        <v>646</v>
      </c>
      <c r="B16" s="194"/>
      <c r="C16" s="194"/>
      <c r="D16" s="194"/>
      <c r="E16" s="194"/>
      <c r="F16" s="194"/>
      <c r="G16" s="261"/>
      <c r="H16" s="186"/>
      <c r="I16" s="186"/>
      <c r="J16" s="186"/>
    </row>
    <row r="17" spans="1:10" s="189" customFormat="1" ht="16.5" hidden="1">
      <c r="A17" s="189" t="s">
        <v>643</v>
      </c>
      <c r="B17" s="187"/>
      <c r="C17" s="187"/>
      <c r="D17" s="187"/>
      <c r="E17" s="187"/>
      <c r="F17" s="187"/>
      <c r="G17" s="262"/>
      <c r="H17" s="190"/>
      <c r="I17" s="190"/>
      <c r="J17" s="190"/>
    </row>
    <row r="18" spans="1:7" s="195" customFormat="1" ht="16.5">
      <c r="A18" s="195" t="s">
        <v>647</v>
      </c>
      <c r="F18" s="196"/>
      <c r="G18" s="264"/>
    </row>
    <row r="19" spans="1:7" s="197" customFormat="1" ht="16.5">
      <c r="A19" s="197" t="s">
        <v>737</v>
      </c>
      <c r="G19" s="265"/>
    </row>
    <row r="20" spans="2:7" s="197" customFormat="1" ht="16.5">
      <c r="B20" s="199" t="s">
        <v>738</v>
      </c>
      <c r="C20" s="199"/>
      <c r="D20" s="199"/>
      <c r="E20" s="199"/>
      <c r="F20" s="199"/>
      <c r="G20" s="266">
        <v>-158460</v>
      </c>
    </row>
    <row r="21" spans="1:10" s="254" customFormat="1" ht="18.75">
      <c r="A21" s="251" t="s">
        <v>739</v>
      </c>
      <c r="B21" s="251"/>
      <c r="C21" s="251"/>
      <c r="D21" s="251"/>
      <c r="E21" s="251"/>
      <c r="F21" s="251"/>
      <c r="G21" s="253"/>
      <c r="H21" s="251"/>
      <c r="I21" s="252"/>
      <c r="J21" s="253"/>
    </row>
    <row r="22" spans="1:10" s="254" customFormat="1" ht="18.75">
      <c r="A22" s="251"/>
      <c r="B22" s="249" t="s">
        <v>740</v>
      </c>
      <c r="C22" s="249"/>
      <c r="D22" s="249"/>
      <c r="E22" s="249"/>
      <c r="F22" s="249"/>
      <c r="G22" s="266">
        <v>1318400</v>
      </c>
      <c r="H22" s="258"/>
      <c r="I22" s="259"/>
      <c r="J22" s="260"/>
    </row>
    <row r="23" spans="1:10" s="254" customFormat="1" ht="18.75">
      <c r="A23" s="251"/>
      <c r="B23" s="256" t="s">
        <v>741</v>
      </c>
      <c r="C23" s="256"/>
      <c r="D23" s="256"/>
      <c r="E23" s="256"/>
      <c r="F23" s="256"/>
      <c r="G23" s="257">
        <v>739000</v>
      </c>
      <c r="H23" s="258"/>
      <c r="I23" s="259"/>
      <c r="J23" s="260"/>
    </row>
    <row r="24" spans="1:10" s="254" customFormat="1" ht="18.75">
      <c r="A24" s="251"/>
      <c r="B24" s="256" t="s">
        <v>742</v>
      </c>
      <c r="C24" s="256"/>
      <c r="D24" s="256"/>
      <c r="E24" s="256"/>
      <c r="F24" s="256"/>
      <c r="G24" s="257">
        <v>718980</v>
      </c>
      <c r="H24" s="258"/>
      <c r="I24" s="259"/>
      <c r="J24" s="260"/>
    </row>
    <row r="25" spans="1:10" s="254" customFormat="1" ht="18.75">
      <c r="A25" s="251" t="s">
        <v>743</v>
      </c>
      <c r="B25" s="258"/>
      <c r="C25" s="258"/>
      <c r="D25" s="258"/>
      <c r="E25" s="258"/>
      <c r="F25" s="258"/>
      <c r="G25" s="260"/>
      <c r="H25" s="258"/>
      <c r="I25" s="259"/>
      <c r="J25" s="260"/>
    </row>
    <row r="26" spans="1:10" s="254" customFormat="1" ht="18.75">
      <c r="A26" s="251"/>
      <c r="B26" s="258" t="s">
        <v>767</v>
      </c>
      <c r="C26" s="258"/>
      <c r="D26" s="258"/>
      <c r="E26" s="258"/>
      <c r="F26" s="258"/>
      <c r="G26" s="260"/>
      <c r="H26" s="258"/>
      <c r="I26" s="259"/>
      <c r="J26" s="260"/>
    </row>
    <row r="27" spans="1:10" s="254" customFormat="1" ht="18.75">
      <c r="A27" s="251"/>
      <c r="B27" s="249" t="s">
        <v>768</v>
      </c>
      <c r="C27" s="249"/>
      <c r="D27" s="249"/>
      <c r="E27" s="249"/>
      <c r="F27" s="249"/>
      <c r="G27" s="255">
        <v>135130</v>
      </c>
      <c r="H27" s="258"/>
      <c r="I27" s="259"/>
      <c r="J27" s="260"/>
    </row>
    <row r="28" spans="1:10" s="254" customFormat="1" ht="18.75">
      <c r="A28" s="251"/>
      <c r="B28" s="258" t="s">
        <v>744</v>
      </c>
      <c r="C28" s="258"/>
      <c r="D28" s="258"/>
      <c r="E28" s="258"/>
      <c r="F28" s="258"/>
      <c r="G28" s="260"/>
      <c r="H28" s="258"/>
      <c r="I28" s="259"/>
      <c r="J28" s="260"/>
    </row>
    <row r="29" spans="1:10" s="254" customFormat="1" ht="18.75">
      <c r="A29" s="251"/>
      <c r="B29" s="249" t="s">
        <v>745</v>
      </c>
      <c r="C29" s="249"/>
      <c r="D29" s="249"/>
      <c r="E29" s="249"/>
      <c r="F29" s="249"/>
      <c r="G29" s="255">
        <v>250000</v>
      </c>
      <c r="H29" s="258"/>
      <c r="I29" s="259"/>
      <c r="J29" s="260"/>
    </row>
    <row r="30" spans="1:10" s="254" customFormat="1" ht="18.75">
      <c r="A30" s="251" t="s">
        <v>693</v>
      </c>
      <c r="B30" s="287"/>
      <c r="C30" s="287"/>
      <c r="D30" s="287"/>
      <c r="E30" s="287"/>
      <c r="F30" s="287"/>
      <c r="G30" s="260"/>
      <c r="H30" s="287"/>
      <c r="I30" s="259"/>
      <c r="J30" s="260"/>
    </row>
    <row r="31" spans="1:10" s="254" customFormat="1" ht="18.75">
      <c r="A31" s="251"/>
      <c r="B31" s="287" t="s">
        <v>790</v>
      </c>
      <c r="C31" s="287"/>
      <c r="D31" s="287"/>
      <c r="E31" s="287"/>
      <c r="F31" s="287"/>
      <c r="G31" s="260"/>
      <c r="H31" s="287"/>
      <c r="I31" s="259"/>
      <c r="J31" s="260"/>
    </row>
    <row r="32" spans="1:10" s="254" customFormat="1" ht="18.75">
      <c r="A32" s="251"/>
      <c r="B32" s="288" t="s">
        <v>789</v>
      </c>
      <c r="C32" s="288"/>
      <c r="D32" s="288"/>
      <c r="E32" s="288"/>
      <c r="F32" s="288"/>
      <c r="G32" s="255">
        <v>128917</v>
      </c>
      <c r="H32" s="287"/>
      <c r="I32" s="259"/>
      <c r="J32" s="260"/>
    </row>
    <row r="33" spans="1:10" s="254" customFormat="1" ht="18.75">
      <c r="A33" s="251" t="s">
        <v>755</v>
      </c>
      <c r="B33" s="258"/>
      <c r="C33" s="258"/>
      <c r="D33" s="258"/>
      <c r="E33" s="258"/>
      <c r="F33" s="258"/>
      <c r="G33" s="260"/>
      <c r="H33" s="258"/>
      <c r="I33" s="259"/>
      <c r="J33" s="260"/>
    </row>
    <row r="34" spans="1:10" s="254" customFormat="1" ht="18.75">
      <c r="A34" s="251"/>
      <c r="B34" s="249" t="s">
        <v>756</v>
      </c>
      <c r="C34" s="249"/>
      <c r="D34" s="249"/>
      <c r="E34" s="249"/>
      <c r="F34" s="249"/>
      <c r="G34" s="255">
        <v>50000</v>
      </c>
      <c r="H34" s="258"/>
      <c r="I34" s="259"/>
      <c r="J34" s="260"/>
    </row>
    <row r="35" spans="1:10" s="195" customFormat="1" ht="16.5">
      <c r="A35" s="201" t="s">
        <v>643</v>
      </c>
      <c r="B35" s="202"/>
      <c r="C35" s="203"/>
      <c r="D35" s="202"/>
      <c r="E35" s="202"/>
      <c r="F35" s="202"/>
      <c r="G35" s="267">
        <f>SUM(G19:G34)</f>
        <v>3181967</v>
      </c>
      <c r="H35" s="202"/>
      <c r="I35" s="202"/>
      <c r="J35" s="202"/>
    </row>
    <row r="36" spans="1:9" s="197" customFormat="1" ht="16.5">
      <c r="A36" s="205"/>
      <c r="B36" s="206"/>
      <c r="C36" s="206"/>
      <c r="D36" s="207"/>
      <c r="E36" s="207"/>
      <c r="F36" s="207"/>
      <c r="G36" s="268"/>
      <c r="H36" s="207"/>
      <c r="I36" s="207"/>
    </row>
    <row r="37" spans="1:9" s="195" customFormat="1" ht="16.5">
      <c r="A37" s="195" t="s">
        <v>651</v>
      </c>
      <c r="G37" s="269"/>
      <c r="H37" s="202"/>
      <c r="I37" s="202"/>
    </row>
    <row r="38" spans="1:9" s="197" customFormat="1" ht="16.5">
      <c r="A38" s="197" t="s">
        <v>757</v>
      </c>
      <c r="B38" s="207"/>
      <c r="C38" s="207"/>
      <c r="D38" s="207"/>
      <c r="E38" s="207"/>
      <c r="F38" s="207"/>
      <c r="G38" s="268"/>
      <c r="H38" s="207"/>
      <c r="I38" s="207"/>
    </row>
    <row r="39" spans="2:10" s="189" customFormat="1" ht="16.5">
      <c r="B39" s="199" t="s">
        <v>613</v>
      </c>
      <c r="C39" s="191"/>
      <c r="D39" s="191"/>
      <c r="E39" s="191"/>
      <c r="F39" s="191"/>
      <c r="G39" s="270">
        <v>-124772</v>
      </c>
      <c r="H39" s="211"/>
      <c r="I39" s="211"/>
      <c r="J39" s="190"/>
    </row>
    <row r="40" spans="2:10" s="187" customFormat="1" ht="16.5">
      <c r="B40" s="199" t="s">
        <v>615</v>
      </c>
      <c r="C40" s="191"/>
      <c r="D40" s="191"/>
      <c r="E40" s="191"/>
      <c r="F40" s="191"/>
      <c r="G40" s="270">
        <v>-33688</v>
      </c>
      <c r="H40" s="212"/>
      <c r="I40" s="212"/>
      <c r="J40" s="186"/>
    </row>
    <row r="41" spans="1:10" s="187" customFormat="1" ht="16.5">
      <c r="A41" s="187" t="s">
        <v>791</v>
      </c>
      <c r="B41" s="207"/>
      <c r="C41" s="173"/>
      <c r="D41" s="173"/>
      <c r="E41" s="173"/>
      <c r="F41" s="173"/>
      <c r="G41" s="263"/>
      <c r="H41" s="212"/>
      <c r="I41" s="212"/>
      <c r="J41" s="186"/>
    </row>
    <row r="42" spans="2:10" s="189" customFormat="1" ht="16.5">
      <c r="B42" s="199" t="s">
        <v>613</v>
      </c>
      <c r="C42" s="191"/>
      <c r="D42" s="191"/>
      <c r="E42" s="191"/>
      <c r="F42" s="191"/>
      <c r="G42" s="270">
        <v>101509</v>
      </c>
      <c r="H42" s="211"/>
      <c r="I42" s="211"/>
      <c r="J42" s="190"/>
    </row>
    <row r="43" spans="2:10" s="187" customFormat="1" ht="16.5">
      <c r="B43" s="199" t="s">
        <v>615</v>
      </c>
      <c r="C43" s="191"/>
      <c r="D43" s="191"/>
      <c r="E43" s="191"/>
      <c r="F43" s="191"/>
      <c r="G43" s="270">
        <v>27408</v>
      </c>
      <c r="H43" s="212"/>
      <c r="I43" s="212"/>
      <c r="J43" s="186"/>
    </row>
    <row r="44" spans="1:10" s="187" customFormat="1" ht="16.5">
      <c r="A44" s="187" t="s">
        <v>769</v>
      </c>
      <c r="B44" s="207"/>
      <c r="C44" s="173"/>
      <c r="D44" s="173"/>
      <c r="E44" s="173"/>
      <c r="F44" s="173"/>
      <c r="G44" s="263"/>
      <c r="H44" s="212"/>
      <c r="I44" s="212"/>
      <c r="J44" s="186"/>
    </row>
    <row r="45" spans="2:10" s="187" customFormat="1" ht="16.5">
      <c r="B45" s="199" t="s">
        <v>770</v>
      </c>
      <c r="C45" s="191"/>
      <c r="D45" s="191"/>
      <c r="E45" s="191"/>
      <c r="F45" s="191"/>
      <c r="G45" s="270">
        <v>106402</v>
      </c>
      <c r="H45" s="212"/>
      <c r="I45" s="212"/>
      <c r="J45" s="186"/>
    </row>
    <row r="46" spans="2:10" s="187" customFormat="1" ht="16.5">
      <c r="B46" s="245" t="s">
        <v>771</v>
      </c>
      <c r="C46" s="194"/>
      <c r="D46" s="194"/>
      <c r="E46" s="194"/>
      <c r="F46" s="194"/>
      <c r="G46" s="271">
        <v>28728</v>
      </c>
      <c r="H46" s="212"/>
      <c r="I46" s="212"/>
      <c r="J46" s="186"/>
    </row>
    <row r="47" spans="1:10" s="187" customFormat="1" ht="16.5">
      <c r="A47" s="187" t="s">
        <v>772</v>
      </c>
      <c r="B47" s="207"/>
      <c r="C47" s="173"/>
      <c r="D47" s="173"/>
      <c r="E47" s="173"/>
      <c r="F47" s="173"/>
      <c r="G47" s="263"/>
      <c r="H47" s="212"/>
      <c r="I47" s="212"/>
      <c r="J47" s="186"/>
    </row>
    <row r="48" spans="2:10" s="189" customFormat="1" ht="16.5">
      <c r="B48" s="199" t="s">
        <v>613</v>
      </c>
      <c r="C48" s="191"/>
      <c r="D48" s="191"/>
      <c r="E48" s="191"/>
      <c r="F48" s="191"/>
      <c r="G48" s="270">
        <v>200000</v>
      </c>
      <c r="H48" s="211"/>
      <c r="I48" s="211"/>
      <c r="J48" s="190"/>
    </row>
    <row r="49" spans="2:10" s="187" customFormat="1" ht="16.5">
      <c r="B49" s="199" t="s">
        <v>615</v>
      </c>
      <c r="C49" s="191"/>
      <c r="D49" s="191"/>
      <c r="E49" s="191"/>
      <c r="F49" s="191"/>
      <c r="G49" s="270">
        <v>54000</v>
      </c>
      <c r="H49" s="212"/>
      <c r="I49" s="212"/>
      <c r="J49" s="186"/>
    </row>
    <row r="50" spans="1:10" s="187" customFormat="1" ht="16.5">
      <c r="A50" s="187" t="s">
        <v>750</v>
      </c>
      <c r="B50" s="207"/>
      <c r="C50" s="173"/>
      <c r="D50" s="173"/>
      <c r="E50" s="173"/>
      <c r="F50" s="173"/>
      <c r="G50" s="263"/>
      <c r="H50" s="212"/>
      <c r="I50" s="212"/>
      <c r="J50" s="186"/>
    </row>
    <row r="51" spans="2:10" s="189" customFormat="1" ht="16.5">
      <c r="B51" s="199" t="s">
        <v>613</v>
      </c>
      <c r="C51" s="191"/>
      <c r="D51" s="191"/>
      <c r="E51" s="191"/>
      <c r="F51" s="191"/>
      <c r="G51" s="270">
        <v>234512</v>
      </c>
      <c r="H51" s="211"/>
      <c r="I51" s="211"/>
      <c r="J51" s="190"/>
    </row>
    <row r="52" spans="2:10" s="187" customFormat="1" ht="16.5">
      <c r="B52" s="199" t="s">
        <v>615</v>
      </c>
      <c r="C52" s="191"/>
      <c r="D52" s="191"/>
      <c r="E52" s="191"/>
      <c r="F52" s="191"/>
      <c r="G52" s="270">
        <v>63318</v>
      </c>
      <c r="H52" s="212"/>
      <c r="I52" s="212"/>
      <c r="J52" s="186"/>
    </row>
    <row r="53" spans="1:10" ht="18.75">
      <c r="A53" s="275" t="s">
        <v>758</v>
      </c>
      <c r="B53" s="275"/>
      <c r="C53" s="275"/>
      <c r="D53" s="275"/>
      <c r="E53" s="275"/>
      <c r="F53" s="275"/>
      <c r="G53" s="275"/>
      <c r="H53" s="275"/>
      <c r="I53" s="275"/>
      <c r="J53" s="260"/>
    </row>
    <row r="54" spans="1:10" ht="18.75">
      <c r="A54" s="252"/>
      <c r="B54" s="249" t="s">
        <v>759</v>
      </c>
      <c r="C54" s="249"/>
      <c r="D54" s="249"/>
      <c r="E54" s="249"/>
      <c r="F54" s="249"/>
      <c r="G54" s="270">
        <v>1318400</v>
      </c>
      <c r="H54" s="258"/>
      <c r="I54" s="258"/>
      <c r="J54" s="260"/>
    </row>
    <row r="55" spans="1:10" ht="18.75">
      <c r="A55" s="275" t="s">
        <v>760</v>
      </c>
      <c r="B55" s="275"/>
      <c r="C55" s="275"/>
      <c r="D55" s="275"/>
      <c r="E55" s="275"/>
      <c r="F55" s="275"/>
      <c r="G55" s="275"/>
      <c r="H55" s="275"/>
      <c r="I55" s="275"/>
      <c r="J55" s="260"/>
    </row>
    <row r="56" spans="1:10" ht="18.75">
      <c r="A56" s="252"/>
      <c r="B56" s="249" t="s">
        <v>761</v>
      </c>
      <c r="C56" s="249"/>
      <c r="D56" s="249"/>
      <c r="E56" s="249"/>
      <c r="F56" s="249"/>
      <c r="G56" s="270">
        <v>771050</v>
      </c>
      <c r="H56" s="258"/>
      <c r="I56" s="258"/>
      <c r="J56" s="260"/>
    </row>
    <row r="57" spans="2:10" s="187" customFormat="1" ht="16.5">
      <c r="B57" s="207" t="s">
        <v>636</v>
      </c>
      <c r="C57" s="173"/>
      <c r="D57" s="173"/>
      <c r="E57" s="173"/>
      <c r="F57" s="173"/>
      <c r="G57" s="263"/>
      <c r="H57" s="212"/>
      <c r="I57" s="212"/>
      <c r="J57" s="186"/>
    </row>
    <row r="58" spans="2:10" s="187" customFormat="1" ht="16.5">
      <c r="B58" s="199" t="s">
        <v>762</v>
      </c>
      <c r="C58" s="191"/>
      <c r="D58" s="191"/>
      <c r="E58" s="191"/>
      <c r="F58" s="191"/>
      <c r="G58" s="270">
        <v>6000</v>
      </c>
      <c r="H58" s="212"/>
      <c r="I58" s="212"/>
      <c r="J58" s="186"/>
    </row>
    <row r="59" spans="2:10" s="187" customFormat="1" ht="16.5">
      <c r="B59" s="199" t="s">
        <v>765</v>
      </c>
      <c r="C59" s="191"/>
      <c r="D59" s="191"/>
      <c r="E59" s="191"/>
      <c r="F59" s="191"/>
      <c r="G59" s="270">
        <v>10000</v>
      </c>
      <c r="H59" s="212"/>
      <c r="I59" s="212"/>
      <c r="J59" s="186"/>
    </row>
    <row r="60" spans="1:10" s="187" customFormat="1" ht="18.75">
      <c r="A60" s="275" t="s">
        <v>792</v>
      </c>
      <c r="B60" s="207"/>
      <c r="C60" s="173"/>
      <c r="D60" s="173"/>
      <c r="E60" s="173"/>
      <c r="F60" s="173"/>
      <c r="G60" s="263"/>
      <c r="H60" s="212"/>
      <c r="I60" s="212"/>
      <c r="J60" s="186"/>
    </row>
    <row r="61" spans="2:10" s="187" customFormat="1" ht="16.5">
      <c r="B61" s="245" t="s">
        <v>764</v>
      </c>
      <c r="C61" s="194"/>
      <c r="D61" s="194"/>
      <c r="E61" s="194"/>
      <c r="F61" s="194"/>
      <c r="G61" s="271">
        <v>20000</v>
      </c>
      <c r="H61" s="212"/>
      <c r="I61" s="212"/>
      <c r="J61" s="186"/>
    </row>
    <row r="62" spans="1:10" s="187" customFormat="1" ht="16.5">
      <c r="A62" s="187" t="s">
        <v>750</v>
      </c>
      <c r="B62" s="207"/>
      <c r="C62" s="173"/>
      <c r="D62" s="173"/>
      <c r="E62" s="173"/>
      <c r="F62" s="173"/>
      <c r="G62" s="263"/>
      <c r="H62" s="212"/>
      <c r="I62" s="212"/>
      <c r="J62" s="186"/>
    </row>
    <row r="63" spans="2:10" s="187" customFormat="1" ht="16.5">
      <c r="B63" s="199" t="s">
        <v>783</v>
      </c>
      <c r="C63" s="191"/>
      <c r="D63" s="191"/>
      <c r="E63" s="191"/>
      <c r="F63" s="191"/>
      <c r="G63" s="270">
        <v>399100</v>
      </c>
      <c r="H63" s="212"/>
      <c r="I63" s="212"/>
      <c r="J63" s="186"/>
    </row>
    <row r="64" spans="1:7" s="195" customFormat="1" ht="16.5">
      <c r="A64" s="195" t="s">
        <v>643</v>
      </c>
      <c r="G64" s="269">
        <f>SUM(G39:G63)</f>
        <v>3181967</v>
      </c>
    </row>
    <row r="65" s="195" customFormat="1" ht="16.5">
      <c r="G65" s="269"/>
    </row>
    <row r="66" s="195" customFormat="1" ht="16.5">
      <c r="G66" s="269"/>
    </row>
    <row r="67" s="195" customFormat="1" ht="16.5">
      <c r="G67" s="269"/>
    </row>
    <row r="68" s="195" customFormat="1" ht="16.5">
      <c r="G68" s="269"/>
    </row>
    <row r="69" s="195" customFormat="1" ht="16.5">
      <c r="G69" s="269"/>
    </row>
    <row r="70" s="195" customFormat="1" ht="16.5">
      <c r="G70" s="269"/>
    </row>
    <row r="71" spans="1:9" s="197" customFormat="1" ht="16.5">
      <c r="A71" s="195" t="s">
        <v>608</v>
      </c>
      <c r="B71" s="195"/>
      <c r="C71" s="195"/>
      <c r="D71" s="195"/>
      <c r="E71" s="195"/>
      <c r="F71" s="216"/>
      <c r="G71" s="264"/>
      <c r="H71" s="195"/>
      <c r="I71" s="216"/>
    </row>
    <row r="72" spans="1:7" s="197" customFormat="1" ht="17.25">
      <c r="A72" s="217" t="s">
        <v>609</v>
      </c>
      <c r="B72" s="217"/>
      <c r="C72" s="217"/>
      <c r="D72" s="217"/>
      <c r="E72" s="217" t="s">
        <v>610</v>
      </c>
      <c r="F72" s="217"/>
      <c r="G72" s="272"/>
    </row>
    <row r="73" spans="1:7" s="197" customFormat="1" ht="17.25">
      <c r="A73" s="219" t="s">
        <v>606</v>
      </c>
      <c r="B73" s="217"/>
      <c r="C73" s="217"/>
      <c r="D73" s="217"/>
      <c r="E73" s="207"/>
      <c r="F73" s="207"/>
      <c r="G73" s="273"/>
    </row>
    <row r="74" spans="1:10" s="197" customFormat="1" ht="18.75">
      <c r="A74" s="219"/>
      <c r="B74" s="276" t="s">
        <v>760</v>
      </c>
      <c r="C74" s="275"/>
      <c r="D74" s="278"/>
      <c r="E74" s="277" t="s">
        <v>760</v>
      </c>
      <c r="F74" s="278"/>
      <c r="G74" s="278"/>
      <c r="H74" s="275"/>
      <c r="I74" s="275"/>
      <c r="J74" s="275"/>
    </row>
    <row r="75" spans="2:4" ht="17.25" customHeight="1">
      <c r="B75" s="279" t="s">
        <v>763</v>
      </c>
      <c r="C75" s="279"/>
      <c r="D75" s="270">
        <v>60000</v>
      </c>
    </row>
    <row r="76" spans="2:7" ht="17.25" customHeight="1">
      <c r="B76" s="283" t="s">
        <v>776</v>
      </c>
      <c r="C76" s="283"/>
      <c r="D76" s="271">
        <v>45000</v>
      </c>
      <c r="E76" s="279" t="s">
        <v>793</v>
      </c>
      <c r="F76" s="279"/>
      <c r="G76" s="270">
        <v>105000</v>
      </c>
    </row>
    <row r="77" spans="1:7" ht="17.25" customHeight="1">
      <c r="A77" s="277" t="s">
        <v>777</v>
      </c>
      <c r="B77" s="277"/>
      <c r="C77" s="277"/>
      <c r="D77" s="263"/>
      <c r="E77" s="277" t="s">
        <v>779</v>
      </c>
      <c r="F77" s="277"/>
      <c r="G77" s="263"/>
    </row>
    <row r="78" spans="2:7" ht="17.25" customHeight="1">
      <c r="B78" s="279" t="s">
        <v>778</v>
      </c>
      <c r="C78" s="279"/>
      <c r="D78" s="270">
        <v>399000</v>
      </c>
      <c r="E78" s="279" t="s">
        <v>780</v>
      </c>
      <c r="F78" s="279"/>
      <c r="G78" s="270">
        <v>314173</v>
      </c>
    </row>
    <row r="79" spans="2:7" ht="17.25" customHeight="1">
      <c r="B79" s="277"/>
      <c r="C79" s="277"/>
      <c r="D79" s="263"/>
      <c r="E79" s="283" t="s">
        <v>781</v>
      </c>
      <c r="F79" s="283"/>
      <c r="G79" s="271">
        <v>84827</v>
      </c>
    </row>
    <row r="80" spans="2:7" ht="17.25" customHeight="1">
      <c r="B80" s="277"/>
      <c r="C80" s="277"/>
      <c r="D80" s="263"/>
      <c r="E80" s="187" t="s">
        <v>787</v>
      </c>
      <c r="F80" s="207"/>
      <c r="G80" s="263"/>
    </row>
    <row r="81" spans="2:7" ht="17.25" customHeight="1">
      <c r="B81" s="277"/>
      <c r="C81" s="277"/>
      <c r="D81" s="263"/>
      <c r="E81" s="199" t="s">
        <v>780</v>
      </c>
      <c r="F81" s="171"/>
      <c r="G81" s="270">
        <v>236220</v>
      </c>
    </row>
    <row r="82" spans="2:7" ht="17.25" customHeight="1">
      <c r="B82" s="277"/>
      <c r="C82" s="277"/>
      <c r="D82" s="263"/>
      <c r="E82" s="245" t="s">
        <v>788</v>
      </c>
      <c r="F82" s="286"/>
      <c r="G82" s="271">
        <v>63780</v>
      </c>
    </row>
    <row r="83" spans="2:7" s="197" customFormat="1" ht="17.25" customHeight="1">
      <c r="B83" s="277"/>
      <c r="C83" s="277"/>
      <c r="D83" s="263"/>
      <c r="E83" s="277" t="s">
        <v>785</v>
      </c>
      <c r="F83" s="277"/>
      <c r="G83" s="263"/>
    </row>
    <row r="84" spans="2:7" s="197" customFormat="1" ht="17.25" customHeight="1">
      <c r="B84" s="277"/>
      <c r="C84" s="277"/>
      <c r="D84" s="263"/>
      <c r="E84" s="279" t="s">
        <v>780</v>
      </c>
      <c r="F84" s="279"/>
      <c r="G84" s="270">
        <v>135674</v>
      </c>
    </row>
    <row r="85" spans="2:7" s="197" customFormat="1" ht="17.25" customHeight="1">
      <c r="B85" s="277"/>
      <c r="C85" s="277"/>
      <c r="D85" s="263"/>
      <c r="E85" s="283" t="s">
        <v>781</v>
      </c>
      <c r="F85" s="283"/>
      <c r="G85" s="271">
        <v>36632</v>
      </c>
    </row>
    <row r="86" spans="1:7" s="197" customFormat="1" ht="17.25" customHeight="1">
      <c r="A86" s="197" t="s">
        <v>784</v>
      </c>
      <c r="B86" s="277"/>
      <c r="C86" s="277"/>
      <c r="D86" s="263"/>
      <c r="E86" s="277" t="s">
        <v>786</v>
      </c>
      <c r="F86" s="277"/>
      <c r="G86" s="263"/>
    </row>
    <row r="87" spans="2:7" s="197" customFormat="1" ht="17.25" customHeight="1">
      <c r="B87" s="279" t="s">
        <v>780</v>
      </c>
      <c r="C87" s="279"/>
      <c r="D87" s="270">
        <v>529375</v>
      </c>
      <c r="E87" s="279" t="s">
        <v>780</v>
      </c>
      <c r="F87" s="279"/>
      <c r="G87" s="270">
        <v>157480</v>
      </c>
    </row>
    <row r="88" spans="2:7" s="197" customFormat="1" ht="17.25" customHeight="1">
      <c r="B88" s="283" t="s">
        <v>781</v>
      </c>
      <c r="C88" s="283"/>
      <c r="D88" s="271">
        <v>142931</v>
      </c>
      <c r="E88" s="283" t="s">
        <v>781</v>
      </c>
      <c r="F88" s="283"/>
      <c r="G88" s="271">
        <v>42520</v>
      </c>
    </row>
    <row r="89" spans="1:7" s="197" customFormat="1" ht="17.25" customHeight="1">
      <c r="A89" s="197" t="s">
        <v>643</v>
      </c>
      <c r="B89" s="277"/>
      <c r="C89" s="277"/>
      <c r="D89" s="285">
        <f>SUM(D75:D88)</f>
        <v>1176306</v>
      </c>
      <c r="E89" s="277"/>
      <c r="F89" s="277"/>
      <c r="G89" s="263">
        <f>SUM(G76:G88)</f>
        <v>1176306</v>
      </c>
    </row>
    <row r="90" spans="2:7" s="197" customFormat="1" ht="17.25" customHeight="1">
      <c r="B90" s="277"/>
      <c r="C90" s="277"/>
      <c r="D90" s="263"/>
      <c r="E90" s="277"/>
      <c r="F90" s="277"/>
      <c r="G90" s="263"/>
    </row>
    <row r="91" spans="2:7" ht="17.25" customHeight="1">
      <c r="B91" s="277"/>
      <c r="C91" s="277"/>
      <c r="D91" s="263"/>
      <c r="E91" s="277"/>
      <c r="F91" s="277"/>
      <c r="G91" s="263"/>
    </row>
    <row r="92" spans="1:10" ht="20.25">
      <c r="A92" s="338" t="s">
        <v>627</v>
      </c>
      <c r="B92" s="338"/>
      <c r="C92" s="338"/>
      <c r="D92" s="338"/>
      <c r="E92" s="338"/>
      <c r="F92" s="338"/>
      <c r="G92" s="338"/>
      <c r="H92" s="280"/>
      <c r="I92" s="280"/>
      <c r="J92" s="280"/>
    </row>
    <row r="93" spans="1:10" ht="18.75">
      <c r="A93" s="339" t="s">
        <v>600</v>
      </c>
      <c r="B93" s="339"/>
      <c r="C93" s="339"/>
      <c r="D93" s="339"/>
      <c r="E93" s="339"/>
      <c r="F93" s="339"/>
      <c r="G93" s="339"/>
      <c r="H93" s="281"/>
      <c r="I93" s="281"/>
      <c r="J93" s="281"/>
    </row>
    <row r="94" spans="1:10" ht="18.75">
      <c r="A94" s="339" t="s">
        <v>753</v>
      </c>
      <c r="B94" s="339"/>
      <c r="C94" s="339"/>
      <c r="D94" s="339"/>
      <c r="E94" s="339"/>
      <c r="F94" s="339"/>
      <c r="G94" s="339"/>
      <c r="H94" s="281"/>
      <c r="I94" s="281"/>
      <c r="J94" s="281"/>
    </row>
    <row r="95" spans="1:10" ht="18.75">
      <c r="A95" s="141"/>
      <c r="B95" s="141"/>
      <c r="C95" s="141"/>
      <c r="D95" s="141"/>
      <c r="E95" s="141"/>
      <c r="F95" s="143" t="s">
        <v>602</v>
      </c>
      <c r="G95" s="141"/>
      <c r="H95" s="141"/>
      <c r="J95" s="142"/>
    </row>
    <row r="96" spans="1:10" ht="18.75">
      <c r="A96" s="144"/>
      <c r="B96" s="144"/>
      <c r="C96" s="144"/>
      <c r="D96" s="144"/>
      <c r="E96" s="144"/>
      <c r="F96" s="145"/>
      <c r="G96" s="144"/>
      <c r="H96" s="144"/>
      <c r="I96" s="144"/>
      <c r="J96" s="145"/>
    </row>
    <row r="97" spans="1:10" ht="18.75" hidden="1">
      <c r="A97" s="146" t="s">
        <v>603</v>
      </c>
      <c r="B97" s="146"/>
      <c r="C97" s="146"/>
      <c r="D97" s="146"/>
      <c r="E97" s="146"/>
      <c r="F97" s="147"/>
      <c r="G97" s="146"/>
      <c r="H97" s="146"/>
      <c r="I97" s="146"/>
      <c r="J97" s="147"/>
    </row>
    <row r="98" spans="1:10" ht="18.75" hidden="1">
      <c r="A98" s="144"/>
      <c r="B98" s="144"/>
      <c r="C98" s="144"/>
      <c r="D98" s="144"/>
      <c r="E98" s="144"/>
      <c r="F98" s="145"/>
      <c r="G98" s="144"/>
      <c r="H98" s="144"/>
      <c r="I98" s="144"/>
      <c r="J98" s="145"/>
    </row>
    <row r="99" spans="1:10" s="150" customFormat="1" ht="18.75" hidden="1">
      <c r="A99" s="148" t="s">
        <v>604</v>
      </c>
      <c r="B99" s="148"/>
      <c r="C99" s="148"/>
      <c r="D99" s="148"/>
      <c r="E99" s="148"/>
      <c r="F99" s="149"/>
      <c r="G99" s="148"/>
      <c r="H99" s="148"/>
      <c r="I99" s="148"/>
      <c r="J99" s="149"/>
    </row>
    <row r="100" spans="1:12" s="150" customFormat="1" ht="18.75" hidden="1">
      <c r="A100" s="148"/>
      <c r="B100" s="151" t="s">
        <v>605</v>
      </c>
      <c r="C100" s="151"/>
      <c r="D100" s="151"/>
      <c r="E100" s="151"/>
      <c r="F100" s="152"/>
      <c r="G100" s="151"/>
      <c r="H100" s="151"/>
      <c r="I100" s="151"/>
      <c r="J100" s="152">
        <v>4600</v>
      </c>
      <c r="L100" s="153"/>
    </row>
    <row r="101" spans="1:10" ht="18.75" hidden="1">
      <c r="A101" s="144"/>
      <c r="B101" s="144"/>
      <c r="C101" s="144"/>
      <c r="D101" s="144"/>
      <c r="E101" s="144"/>
      <c r="F101" s="145"/>
      <c r="G101" s="144"/>
      <c r="H101" s="144"/>
      <c r="I101" s="144"/>
      <c r="J101" s="145"/>
    </row>
    <row r="102" spans="1:10" ht="18.75" hidden="1">
      <c r="A102" s="146" t="s">
        <v>606</v>
      </c>
      <c r="B102" s="146"/>
      <c r="C102" s="146"/>
      <c r="D102" s="146"/>
      <c r="E102" s="146"/>
      <c r="F102" s="147"/>
      <c r="G102" s="146"/>
      <c r="H102" s="146"/>
      <c r="I102" s="146"/>
      <c r="J102" s="147"/>
    </row>
    <row r="103" spans="1:10" ht="18.75" hidden="1">
      <c r="A103" s="148"/>
      <c r="B103" s="148"/>
      <c r="C103" s="148"/>
      <c r="D103" s="144"/>
      <c r="E103" s="144"/>
      <c r="F103" s="145"/>
      <c r="G103" s="144"/>
      <c r="H103" s="144"/>
      <c r="I103" s="144"/>
      <c r="J103" s="145"/>
    </row>
    <row r="104" spans="1:10" ht="18.75" hidden="1">
      <c r="A104" s="154" t="s">
        <v>607</v>
      </c>
      <c r="B104" s="154"/>
      <c r="C104" s="154"/>
      <c r="D104" s="151"/>
      <c r="E104" s="151"/>
      <c r="F104" s="152"/>
      <c r="G104" s="151"/>
      <c r="H104" s="151"/>
      <c r="I104" s="151"/>
      <c r="J104" s="152">
        <v>4600</v>
      </c>
    </row>
    <row r="105" spans="1:10" ht="18.75">
      <c r="A105" s="146" t="s">
        <v>608</v>
      </c>
      <c r="B105" s="146"/>
      <c r="C105" s="146"/>
      <c r="D105" s="146"/>
      <c r="E105" s="146"/>
      <c r="F105" s="147"/>
      <c r="G105" s="146"/>
      <c r="H105" s="146"/>
      <c r="I105" s="146"/>
      <c r="J105" s="147"/>
    </row>
    <row r="106" spans="1:8" ht="19.5">
      <c r="A106" s="155" t="s">
        <v>609</v>
      </c>
      <c r="B106" s="155"/>
      <c r="C106" s="155"/>
      <c r="D106" s="155"/>
      <c r="E106" s="155" t="s">
        <v>610</v>
      </c>
      <c r="F106" s="155"/>
      <c r="G106" s="155"/>
      <c r="H106" s="156"/>
    </row>
    <row r="107" spans="1:8" ht="19.5">
      <c r="A107" s="157" t="s">
        <v>606</v>
      </c>
      <c r="B107" s="155"/>
      <c r="C107" s="155"/>
      <c r="D107" s="155"/>
      <c r="E107" s="148"/>
      <c r="F107" s="148"/>
      <c r="G107" s="148"/>
      <c r="H107" s="159"/>
    </row>
    <row r="108" spans="1:8" ht="19.5" customHeight="1" hidden="1">
      <c r="A108" s="148" t="s">
        <v>611</v>
      </c>
      <c r="B108" s="148"/>
      <c r="C108" s="148"/>
      <c r="D108" s="148"/>
      <c r="E108" s="160" t="s">
        <v>612</v>
      </c>
      <c r="F108" s="161"/>
      <c r="G108" s="162"/>
      <c r="H108" s="149"/>
    </row>
    <row r="109" spans="1:12" ht="18.75" customHeight="1" hidden="1">
      <c r="A109" s="144"/>
      <c r="B109" s="151" t="s">
        <v>613</v>
      </c>
      <c r="C109" s="163"/>
      <c r="D109" s="163"/>
      <c r="E109" s="165" t="s">
        <v>614</v>
      </c>
      <c r="F109" s="165"/>
      <c r="G109" s="165"/>
      <c r="H109" s="149">
        <v>12100</v>
      </c>
      <c r="L109" s="166"/>
    </row>
    <row r="110" spans="1:8" ht="18.75" customHeight="1" hidden="1">
      <c r="A110" s="144"/>
      <c r="B110" s="167" t="s">
        <v>615</v>
      </c>
      <c r="C110" s="168"/>
      <c r="D110" s="168"/>
      <c r="E110" s="165" t="s">
        <v>616</v>
      </c>
      <c r="F110" s="165"/>
      <c r="G110" s="165"/>
      <c r="H110" s="149">
        <v>3267</v>
      </c>
    </row>
    <row r="111" spans="1:8" ht="16.5" customHeight="1" hidden="1">
      <c r="A111" s="148" t="s">
        <v>617</v>
      </c>
      <c r="B111" s="148"/>
      <c r="C111" s="148"/>
      <c r="D111" s="148"/>
      <c r="E111" s="170" t="s">
        <v>618</v>
      </c>
      <c r="F111" s="148"/>
      <c r="G111" s="148"/>
      <c r="H111" s="149">
        <v>96141</v>
      </c>
    </row>
    <row r="112" spans="1:8" ht="16.5" customHeight="1" hidden="1">
      <c r="A112" s="144"/>
      <c r="B112" s="163" t="s">
        <v>619</v>
      </c>
      <c r="C112" s="151"/>
      <c r="D112" s="151"/>
      <c r="E112" s="170"/>
      <c r="F112" s="148"/>
      <c r="G112" s="148"/>
      <c r="H112" s="149"/>
    </row>
    <row r="113" spans="1:8" ht="16.5" customHeight="1">
      <c r="A113" s="144"/>
      <c r="B113" s="180"/>
      <c r="C113" s="148"/>
      <c r="D113" s="148"/>
      <c r="E113" s="170" t="s">
        <v>747</v>
      </c>
      <c r="F113" s="148"/>
      <c r="G113" s="148"/>
      <c r="H113" s="149"/>
    </row>
    <row r="114" spans="2:8" ht="18.75" customHeight="1">
      <c r="B114" s="258"/>
      <c r="C114" s="258"/>
      <c r="D114" s="258"/>
      <c r="E114" s="331" t="s">
        <v>748</v>
      </c>
      <c r="F114" s="331"/>
      <c r="G114" s="165"/>
      <c r="H114" s="149"/>
    </row>
    <row r="115" spans="1:7" ht="17.25" customHeight="1">
      <c r="A115" s="185" t="s">
        <v>746</v>
      </c>
      <c r="B115" s="171"/>
      <c r="C115" s="171"/>
      <c r="D115" s="164">
        <v>50000</v>
      </c>
      <c r="E115" s="334" t="s">
        <v>749</v>
      </c>
      <c r="F115" s="334"/>
      <c r="G115" s="152">
        <v>50000</v>
      </c>
    </row>
    <row r="116" spans="1:8" ht="17.25" customHeight="1">
      <c r="A116" s="180" t="s">
        <v>773</v>
      </c>
      <c r="B116" s="150"/>
      <c r="C116" s="150"/>
      <c r="D116" s="150"/>
      <c r="E116" s="335" t="s">
        <v>751</v>
      </c>
      <c r="F116" s="335"/>
      <c r="G116" s="250"/>
      <c r="H116" s="149"/>
    </row>
    <row r="117" spans="1:7" ht="34.5" customHeight="1">
      <c r="A117" s="180"/>
      <c r="B117" s="334" t="s">
        <v>774</v>
      </c>
      <c r="C117" s="334"/>
      <c r="D117" s="164">
        <v>100000</v>
      </c>
      <c r="E117" s="334" t="s">
        <v>752</v>
      </c>
      <c r="F117" s="334"/>
      <c r="G117" s="152">
        <v>84684</v>
      </c>
    </row>
    <row r="118" spans="1:7" ht="18" customHeight="1">
      <c r="A118" s="180"/>
      <c r="B118" s="336" t="s">
        <v>782</v>
      </c>
      <c r="C118" s="336"/>
      <c r="D118" s="169">
        <v>27000</v>
      </c>
      <c r="E118" s="336" t="s">
        <v>782</v>
      </c>
      <c r="F118" s="336"/>
      <c r="G118" s="284">
        <v>42316</v>
      </c>
    </row>
    <row r="119" spans="1:7" ht="18" customHeight="1">
      <c r="A119" s="180"/>
      <c r="B119" s="165"/>
      <c r="C119" s="165"/>
      <c r="D119" s="181"/>
      <c r="E119" s="165"/>
      <c r="F119" s="165"/>
      <c r="G119" s="149"/>
    </row>
    <row r="122" spans="1:10" ht="18.75">
      <c r="A122" s="172" t="s">
        <v>766</v>
      </c>
      <c r="B122" s="173"/>
      <c r="C122" s="174"/>
      <c r="D122" s="174"/>
      <c r="E122" s="174"/>
      <c r="F122" s="175"/>
      <c r="G122" s="173"/>
      <c r="H122" s="176"/>
      <c r="I122" s="177"/>
      <c r="J122" s="42"/>
    </row>
    <row r="123" spans="6:10" ht="15">
      <c r="F123" s="42"/>
      <c r="G123"/>
      <c r="J123" s="42"/>
    </row>
    <row r="124" spans="6:10" ht="15">
      <c r="F124" s="42"/>
      <c r="G124"/>
      <c r="J124" s="42"/>
    </row>
    <row r="125" spans="1:9" ht="18.75">
      <c r="A125" s="172"/>
      <c r="B125" s="173"/>
      <c r="C125" s="174"/>
      <c r="D125" s="174"/>
      <c r="E125" s="174"/>
      <c r="F125" s="184" t="s">
        <v>632</v>
      </c>
      <c r="G125" s="184"/>
      <c r="H125" s="184"/>
      <c r="I125" s="184"/>
    </row>
    <row r="126" spans="1:9" ht="18.75">
      <c r="A126" s="172"/>
      <c r="B126" s="173"/>
      <c r="C126" s="174"/>
      <c r="D126" s="174"/>
      <c r="E126" s="174"/>
      <c r="F126" s="184" t="s">
        <v>87</v>
      </c>
      <c r="H126" s="184"/>
      <c r="I126" s="42"/>
    </row>
  </sheetData>
  <sheetProtection/>
  <mergeCells count="11">
    <mergeCell ref="E115:F115"/>
    <mergeCell ref="B117:C117"/>
    <mergeCell ref="E116:F116"/>
    <mergeCell ref="E117:F117"/>
    <mergeCell ref="B118:C118"/>
    <mergeCell ref="E118:F118"/>
    <mergeCell ref="A1:G1"/>
    <mergeCell ref="A92:G92"/>
    <mergeCell ref="A93:G93"/>
    <mergeCell ref="A94:G94"/>
    <mergeCell ref="E114:F1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06"/>
  <sheetViews>
    <sheetView zoomScalePageLayoutView="0" workbookViewId="0" topLeftCell="A1">
      <selection activeCell="U36" sqref="U36"/>
    </sheetView>
  </sheetViews>
  <sheetFormatPr defaultColWidth="9.140625" defaultRowHeight="15"/>
  <cols>
    <col min="1" max="1" width="51.28125" style="116" customWidth="1"/>
    <col min="2" max="2" width="5.7109375" style="16" customWidth="1"/>
    <col min="3" max="3" width="11.28125" style="41" customWidth="1"/>
    <col min="4" max="4" width="11.7109375" style="41" customWidth="1"/>
    <col min="5" max="5" width="13.28125" style="41" customWidth="1"/>
    <col min="6" max="16384" width="9.140625" style="16" customWidth="1"/>
  </cols>
  <sheetData>
    <row r="1" spans="1:5" ht="15.75">
      <c r="A1" s="360" t="s">
        <v>531</v>
      </c>
      <c r="B1" s="360"/>
      <c r="C1" s="360"/>
      <c r="D1" s="360"/>
      <c r="E1" s="360"/>
    </row>
    <row r="2" spans="1:5" ht="15.75">
      <c r="A2" s="361" t="s">
        <v>575</v>
      </c>
      <c r="B2" s="361"/>
      <c r="C2" s="361"/>
      <c r="D2" s="361"/>
      <c r="E2" s="361"/>
    </row>
    <row r="3" spans="1:5" ht="15.75">
      <c r="A3" s="114"/>
      <c r="B3" s="45"/>
      <c r="C3" s="45"/>
      <c r="D3" s="45"/>
      <c r="E3" s="45"/>
    </row>
    <row r="4" spans="1:5" s="10" customFormat="1" ht="33" customHeight="1">
      <c r="A4" s="104" t="s">
        <v>9</v>
      </c>
      <c r="B4" s="17" t="s">
        <v>152</v>
      </c>
      <c r="C4" s="40" t="s">
        <v>4</v>
      </c>
      <c r="D4" s="40" t="s">
        <v>794</v>
      </c>
      <c r="E4" s="40" t="s">
        <v>805</v>
      </c>
    </row>
    <row r="5" spans="1:5" s="10" customFormat="1" ht="16.5">
      <c r="A5" s="69" t="s">
        <v>94</v>
      </c>
      <c r="B5" s="107"/>
      <c r="C5" s="84"/>
      <c r="D5" s="84"/>
      <c r="E5" s="84"/>
    </row>
    <row r="6" spans="1:5" s="10" customFormat="1" ht="31.5">
      <c r="A6" s="68" t="s">
        <v>278</v>
      </c>
      <c r="B6" s="17"/>
      <c r="C6" s="84"/>
      <c r="D6" s="84"/>
      <c r="E6" s="84"/>
    </row>
    <row r="7" spans="1:5" s="10" customFormat="1" ht="31.5">
      <c r="A7" s="89" t="s">
        <v>161</v>
      </c>
      <c r="B7" s="17">
        <v>2</v>
      </c>
      <c r="C7" s="84"/>
      <c r="D7" s="84"/>
      <c r="E7" s="84"/>
    </row>
    <row r="8" spans="1:5" s="10" customFormat="1" ht="15.75">
      <c r="A8" s="89" t="s">
        <v>162</v>
      </c>
      <c r="B8" s="17">
        <v>2</v>
      </c>
      <c r="C8" s="84">
        <v>2178710</v>
      </c>
      <c r="D8" s="84">
        <v>2178710</v>
      </c>
      <c r="E8" s="84">
        <v>2178710</v>
      </c>
    </row>
    <row r="9" spans="1:5" s="10" customFormat="1" ht="15.75">
      <c r="A9" s="89" t="s">
        <v>163</v>
      </c>
      <c r="B9" s="17">
        <v>2</v>
      </c>
      <c r="C9" s="84">
        <v>1056000</v>
      </c>
      <c r="D9" s="84">
        <v>1056000</v>
      </c>
      <c r="E9" s="84">
        <v>1056000</v>
      </c>
    </row>
    <row r="10" spans="1:5" s="10" customFormat="1" ht="15.75">
      <c r="A10" s="89" t="s">
        <v>164</v>
      </c>
      <c r="B10" s="17">
        <v>2</v>
      </c>
      <c r="C10" s="84">
        <v>100000</v>
      </c>
      <c r="D10" s="84">
        <v>100000</v>
      </c>
      <c r="E10" s="84">
        <v>100000</v>
      </c>
    </row>
    <row r="11" spans="1:5" s="10" customFormat="1" ht="15.75">
      <c r="A11" s="89" t="s">
        <v>165</v>
      </c>
      <c r="B11" s="17">
        <v>2</v>
      </c>
      <c r="C11" s="84">
        <v>456270</v>
      </c>
      <c r="D11" s="84">
        <v>456270</v>
      </c>
      <c r="E11" s="84">
        <v>456270</v>
      </c>
    </row>
    <row r="12" spans="1:5" s="10" customFormat="1" ht="31.5">
      <c r="A12" s="89" t="s">
        <v>280</v>
      </c>
      <c r="B12" s="17">
        <v>2</v>
      </c>
      <c r="C12" s="84">
        <v>5000000</v>
      </c>
      <c r="D12" s="84">
        <v>5000000</v>
      </c>
      <c r="E12" s="84">
        <v>5000000</v>
      </c>
    </row>
    <row r="13" spans="1:5" s="10" customFormat="1" ht="31.5">
      <c r="A13" s="89" t="s">
        <v>281</v>
      </c>
      <c r="B13" s="17">
        <v>2</v>
      </c>
      <c r="C13" s="84"/>
      <c r="D13" s="84"/>
      <c r="E13" s="84"/>
    </row>
    <row r="14" spans="1:5" s="10" customFormat="1" ht="15.75">
      <c r="A14" s="115" t="s">
        <v>494</v>
      </c>
      <c r="B14" s="17">
        <v>2</v>
      </c>
      <c r="C14" s="84">
        <v>-278489</v>
      </c>
      <c r="D14" s="84">
        <v>-278489</v>
      </c>
      <c r="E14" s="84">
        <v>-278489</v>
      </c>
    </row>
    <row r="15" spans="1:5" s="10" customFormat="1" ht="31.5">
      <c r="A15" s="89" t="s">
        <v>300</v>
      </c>
      <c r="B15" s="17">
        <v>2</v>
      </c>
      <c r="C15" s="84">
        <v>20400</v>
      </c>
      <c r="D15" s="84">
        <v>20400</v>
      </c>
      <c r="E15" s="84">
        <v>20400</v>
      </c>
    </row>
    <row r="16" spans="1:5" s="10" customFormat="1" ht="31.5">
      <c r="A16" s="112" t="s">
        <v>279</v>
      </c>
      <c r="B16" s="17"/>
      <c r="C16" s="84">
        <f>SUM(C7:C15)</f>
        <v>8532891</v>
      </c>
      <c r="D16" s="84">
        <f>SUM(D7:D15)</f>
        <v>8532891</v>
      </c>
      <c r="E16" s="84">
        <f>SUM(E7:E15)</f>
        <v>8532891</v>
      </c>
    </row>
    <row r="17" spans="1:5" s="10" customFormat="1" ht="15.75" hidden="1">
      <c r="A17" s="89" t="s">
        <v>283</v>
      </c>
      <c r="B17" s="17">
        <v>2</v>
      </c>
      <c r="C17" s="84"/>
      <c r="D17" s="84"/>
      <c r="E17" s="84"/>
    </row>
    <row r="18" spans="1:5" s="10" customFormat="1" ht="15.75" hidden="1">
      <c r="A18" s="89" t="s">
        <v>284</v>
      </c>
      <c r="B18" s="17">
        <v>2</v>
      </c>
      <c r="C18" s="84"/>
      <c r="D18" s="84"/>
      <c r="E18" s="84"/>
    </row>
    <row r="19" spans="1:5" s="10" customFormat="1" ht="31.5" hidden="1">
      <c r="A19" s="112" t="s">
        <v>282</v>
      </c>
      <c r="B19" s="17"/>
      <c r="C19" s="84">
        <f>SUM(C17:C18)</f>
        <v>0</v>
      </c>
      <c r="D19" s="84">
        <f>SUM(D17:D18)</f>
        <v>0</v>
      </c>
      <c r="E19" s="84"/>
    </row>
    <row r="20" spans="1:5" s="10" customFormat="1" ht="15.75" hidden="1">
      <c r="A20" s="89" t="s">
        <v>285</v>
      </c>
      <c r="B20" s="17">
        <v>2</v>
      </c>
      <c r="C20" s="84"/>
      <c r="D20" s="84"/>
      <c r="E20" s="84"/>
    </row>
    <row r="21" spans="1:5" s="10" customFormat="1" ht="15.75" hidden="1">
      <c r="A21" s="89" t="s">
        <v>286</v>
      </c>
      <c r="B21" s="17">
        <v>2</v>
      </c>
      <c r="C21" s="84"/>
      <c r="D21" s="84"/>
      <c r="E21" s="84"/>
    </row>
    <row r="22" spans="1:5" s="10" customFormat="1" ht="15.75" hidden="1">
      <c r="A22" s="115" t="s">
        <v>494</v>
      </c>
      <c r="B22" s="17">
        <v>2</v>
      </c>
      <c r="C22" s="84"/>
      <c r="D22" s="84"/>
      <c r="E22" s="84"/>
    </row>
    <row r="23" spans="1:5" s="10" customFormat="1" ht="15.75">
      <c r="A23" s="89" t="s">
        <v>289</v>
      </c>
      <c r="B23" s="17">
        <v>2</v>
      </c>
      <c r="C23" s="84">
        <v>664320</v>
      </c>
      <c r="D23" s="84">
        <v>664320</v>
      </c>
      <c r="E23" s="84">
        <v>664320</v>
      </c>
    </row>
    <row r="24" spans="1:5" s="10" customFormat="1" ht="15.75">
      <c r="A24" s="89" t="s">
        <v>290</v>
      </c>
      <c r="B24" s="17">
        <v>2</v>
      </c>
      <c r="C24" s="84"/>
      <c r="D24" s="84"/>
      <c r="E24" s="84"/>
    </row>
    <row r="25" spans="1:5" s="10" customFormat="1" ht="31.5">
      <c r="A25" s="89" t="s">
        <v>495</v>
      </c>
      <c r="B25" s="17">
        <v>2</v>
      </c>
      <c r="C25" s="84">
        <v>2307002</v>
      </c>
      <c r="D25" s="84">
        <v>2307002</v>
      </c>
      <c r="E25" s="84">
        <v>2307002</v>
      </c>
    </row>
    <row r="26" spans="1:5" s="10" customFormat="1" ht="15.75">
      <c r="A26" s="89" t="s">
        <v>287</v>
      </c>
      <c r="B26" s="17">
        <v>2</v>
      </c>
      <c r="C26" s="84"/>
      <c r="D26" s="84"/>
      <c r="E26" s="84"/>
    </row>
    <row r="27" spans="1:5" s="10" customFormat="1" ht="15.75">
      <c r="A27" s="89" t="s">
        <v>552</v>
      </c>
      <c r="B27" s="17">
        <v>2</v>
      </c>
      <c r="C27" s="84">
        <v>399000</v>
      </c>
      <c r="D27" s="84">
        <v>240540</v>
      </c>
      <c r="E27" s="84">
        <v>240540</v>
      </c>
    </row>
    <row r="28" spans="1:5" s="10" customFormat="1" ht="47.25">
      <c r="A28" s="112" t="s">
        <v>288</v>
      </c>
      <c r="B28" s="17"/>
      <c r="C28" s="84">
        <f>SUM(C20:C27)</f>
        <v>3370322</v>
      </c>
      <c r="D28" s="84">
        <f>SUM(D20:D27)</f>
        <v>3211862</v>
      </c>
      <c r="E28" s="84">
        <f>SUM(E20:E27)</f>
        <v>3211862</v>
      </c>
    </row>
    <row r="29" spans="1:5" s="10" customFormat="1" ht="47.25">
      <c r="A29" s="89" t="s">
        <v>291</v>
      </c>
      <c r="B29" s="17">
        <v>2</v>
      </c>
      <c r="C29" s="84">
        <v>1200000</v>
      </c>
      <c r="D29" s="84">
        <v>1200000</v>
      </c>
      <c r="E29" s="84">
        <v>1200000</v>
      </c>
    </row>
    <row r="30" spans="1:5" s="10" customFormat="1" ht="31.5">
      <c r="A30" s="112" t="s">
        <v>292</v>
      </c>
      <c r="B30" s="17"/>
      <c r="C30" s="84">
        <f>SUM(C29)</f>
        <v>1200000</v>
      </c>
      <c r="D30" s="84">
        <f>SUM(D29)</f>
        <v>1200000</v>
      </c>
      <c r="E30" s="84">
        <f>SUM(E29)</f>
        <v>1200000</v>
      </c>
    </row>
    <row r="31" spans="1:5" s="10" customFormat="1" ht="31.5">
      <c r="A31" s="89" t="s">
        <v>293</v>
      </c>
      <c r="B31" s="17">
        <v>2</v>
      </c>
      <c r="C31" s="84"/>
      <c r="D31" s="84">
        <v>1318400</v>
      </c>
      <c r="E31" s="84">
        <v>1318400</v>
      </c>
    </row>
    <row r="32" spans="1:5" s="10" customFormat="1" ht="15.75" hidden="1">
      <c r="A32" s="89" t="s">
        <v>294</v>
      </c>
      <c r="B32" s="17">
        <v>2</v>
      </c>
      <c r="C32" s="84"/>
      <c r="D32" s="84"/>
      <c r="E32" s="84"/>
    </row>
    <row r="33" spans="1:5" s="10" customFormat="1" ht="15.75" hidden="1">
      <c r="A33" s="89" t="s">
        <v>295</v>
      </c>
      <c r="B33" s="17">
        <v>2</v>
      </c>
      <c r="C33" s="84"/>
      <c r="D33" s="84"/>
      <c r="E33" s="84"/>
    </row>
    <row r="34" spans="1:5" s="10" customFormat="1" ht="31.5" hidden="1">
      <c r="A34" s="89" t="s">
        <v>296</v>
      </c>
      <c r="B34" s="17">
        <v>2</v>
      </c>
      <c r="C34" s="84"/>
      <c r="D34" s="84"/>
      <c r="E34" s="84"/>
    </row>
    <row r="35" spans="1:5" s="10" customFormat="1" ht="15.75" hidden="1">
      <c r="A35" s="89" t="s">
        <v>297</v>
      </c>
      <c r="B35" s="17">
        <v>2</v>
      </c>
      <c r="C35" s="84"/>
      <c r="D35" s="84"/>
      <c r="E35" s="84"/>
    </row>
    <row r="36" spans="1:5" s="10" customFormat="1" ht="31.5" hidden="1">
      <c r="A36" s="89" t="s">
        <v>298</v>
      </c>
      <c r="B36" s="17">
        <v>2</v>
      </c>
      <c r="C36" s="84"/>
      <c r="D36" s="84"/>
      <c r="E36" s="84"/>
    </row>
    <row r="37" spans="1:5" s="10" customFormat="1" ht="15.75" hidden="1">
      <c r="A37" s="89" t="s">
        <v>530</v>
      </c>
      <c r="B37" s="17">
        <v>2</v>
      </c>
      <c r="C37" s="84"/>
      <c r="D37" s="84"/>
      <c r="E37" s="84"/>
    </row>
    <row r="38" spans="1:5" s="10" customFormat="1" ht="15.75" hidden="1">
      <c r="A38" s="89" t="s">
        <v>299</v>
      </c>
      <c r="B38" s="17">
        <v>2</v>
      </c>
      <c r="C38" s="84"/>
      <c r="D38" s="84"/>
      <c r="E38" s="84"/>
    </row>
    <row r="39" spans="1:5" s="10" customFormat="1" ht="15.75" hidden="1">
      <c r="A39" s="89" t="s">
        <v>447</v>
      </c>
      <c r="B39" s="17">
        <v>2</v>
      </c>
      <c r="C39" s="84"/>
      <c r="D39" s="84"/>
      <c r="E39" s="84"/>
    </row>
    <row r="40" spans="1:5" s="10" customFormat="1" ht="15.75">
      <c r="A40" s="89" t="s">
        <v>775</v>
      </c>
      <c r="B40" s="17">
        <v>2</v>
      </c>
      <c r="C40" s="84"/>
      <c r="D40" s="84">
        <v>739000</v>
      </c>
      <c r="E40" s="84">
        <v>739000</v>
      </c>
    </row>
    <row r="41" spans="1:5" s="10" customFormat="1" ht="15.75">
      <c r="A41" s="89" t="s">
        <v>496</v>
      </c>
      <c r="B41" s="17">
        <v>2</v>
      </c>
      <c r="C41" s="84"/>
      <c r="D41" s="84">
        <v>718980</v>
      </c>
      <c r="E41" s="84">
        <v>728980</v>
      </c>
    </row>
    <row r="42" spans="1:5" s="10" customFormat="1" ht="31.5">
      <c r="A42" s="89" t="s">
        <v>300</v>
      </c>
      <c r="B42" s="17">
        <v>2</v>
      </c>
      <c r="C42" s="84"/>
      <c r="D42" s="84"/>
      <c r="E42" s="84"/>
    </row>
    <row r="43" spans="1:5" s="10" customFormat="1" ht="31.5">
      <c r="A43" s="112" t="s">
        <v>448</v>
      </c>
      <c r="B43" s="17"/>
      <c r="C43" s="84">
        <f>SUM(C31:C42)</f>
        <v>0</v>
      </c>
      <c r="D43" s="84">
        <f>SUM(D31:D42)</f>
        <v>2776380</v>
      </c>
      <c r="E43" s="84">
        <f>SUM(E31:E42)</f>
        <v>2786380</v>
      </c>
    </row>
    <row r="44" spans="1:5" s="10" customFormat="1" ht="15.75">
      <c r="A44" s="64" t="s">
        <v>685</v>
      </c>
      <c r="B44" s="17">
        <v>2</v>
      </c>
      <c r="C44" s="84"/>
      <c r="D44" s="84">
        <v>188380</v>
      </c>
      <c r="E44" s="84">
        <v>188380</v>
      </c>
    </row>
    <row r="45" spans="1:5" s="10" customFormat="1" ht="15.75">
      <c r="A45" s="64" t="s">
        <v>686</v>
      </c>
      <c r="B45" s="17">
        <v>2</v>
      </c>
      <c r="C45" s="84"/>
      <c r="D45" s="84">
        <v>55360</v>
      </c>
      <c r="E45" s="84">
        <v>55360</v>
      </c>
    </row>
    <row r="46" spans="1:5" s="10" customFormat="1" ht="15.75">
      <c r="A46" s="112" t="s">
        <v>449</v>
      </c>
      <c r="B46" s="17"/>
      <c r="C46" s="84">
        <f>SUM(C45)</f>
        <v>0</v>
      </c>
      <c r="D46" s="84">
        <f>SUM(D44:D45)</f>
        <v>243740</v>
      </c>
      <c r="E46" s="84">
        <f>SUM(E44:E45)</f>
        <v>243740</v>
      </c>
    </row>
    <row r="47" spans="1:5" s="10" customFormat="1" ht="15.75" hidden="1">
      <c r="A47" s="64"/>
      <c r="B47" s="17"/>
      <c r="C47" s="84"/>
      <c r="D47" s="84"/>
      <c r="E47" s="84"/>
    </row>
    <row r="48" spans="1:5" s="10" customFormat="1" ht="15.75" hidden="1">
      <c r="A48" s="64" t="s">
        <v>302</v>
      </c>
      <c r="B48" s="17"/>
      <c r="C48" s="84"/>
      <c r="D48" s="84"/>
      <c r="E48" s="84"/>
    </row>
    <row r="49" spans="1:5" s="10" customFormat="1" ht="15.75" hidden="1">
      <c r="A49" s="64"/>
      <c r="B49" s="17"/>
      <c r="C49" s="84"/>
      <c r="D49" s="84"/>
      <c r="E49" s="84"/>
    </row>
    <row r="50" spans="1:5" s="10" customFormat="1" ht="31.5" hidden="1">
      <c r="A50" s="64" t="s">
        <v>305</v>
      </c>
      <c r="B50" s="17"/>
      <c r="C50" s="84"/>
      <c r="D50" s="84"/>
      <c r="E50" s="84"/>
    </row>
    <row r="51" spans="1:5" s="10" customFormat="1" ht="15.75" hidden="1">
      <c r="A51" s="64"/>
      <c r="B51" s="17"/>
      <c r="C51" s="84"/>
      <c r="D51" s="84"/>
      <c r="E51" s="84"/>
    </row>
    <row r="52" spans="1:5" s="10" customFormat="1" ht="31.5" hidden="1">
      <c r="A52" s="64" t="s">
        <v>304</v>
      </c>
      <c r="B52" s="17"/>
      <c r="C52" s="84"/>
      <c r="D52" s="84"/>
      <c r="E52" s="84"/>
    </row>
    <row r="53" spans="1:5" s="10" customFormat="1" ht="15.75" hidden="1">
      <c r="A53" s="64"/>
      <c r="B53" s="17"/>
      <c r="C53" s="84"/>
      <c r="D53" s="84"/>
      <c r="E53" s="84"/>
    </row>
    <row r="54" spans="1:5" s="10" customFormat="1" ht="31.5" hidden="1">
      <c r="A54" s="64" t="s">
        <v>303</v>
      </c>
      <c r="B54" s="17"/>
      <c r="C54" s="84"/>
      <c r="D54" s="84"/>
      <c r="E54" s="84"/>
    </row>
    <row r="55" spans="1:5" s="10" customFormat="1" ht="15.75">
      <c r="A55" s="89" t="s">
        <v>528</v>
      </c>
      <c r="B55" s="17">
        <v>2</v>
      </c>
      <c r="C55" s="84">
        <v>278400</v>
      </c>
      <c r="D55" s="84">
        <v>278400</v>
      </c>
      <c r="E55" s="84">
        <v>278400</v>
      </c>
    </row>
    <row r="56" spans="1:5" s="10" customFormat="1" ht="15.75" hidden="1">
      <c r="A56" s="89"/>
      <c r="B56" s="17"/>
      <c r="C56" s="84"/>
      <c r="D56" s="84"/>
      <c r="E56" s="84"/>
    </row>
    <row r="57" spans="1:5" s="10" customFormat="1" ht="15.75" hidden="1">
      <c r="A57" s="89"/>
      <c r="B57" s="17"/>
      <c r="C57" s="84"/>
      <c r="D57" s="84"/>
      <c r="E57" s="84"/>
    </row>
    <row r="58" spans="1:5" s="10" customFormat="1" ht="31.5">
      <c r="A58" s="89" t="s">
        <v>529</v>
      </c>
      <c r="B58" s="17">
        <v>2</v>
      </c>
      <c r="C58" s="84"/>
      <c r="D58" s="84"/>
      <c r="E58" s="84"/>
    </row>
    <row r="59" spans="1:5" s="10" customFormat="1" ht="15.75">
      <c r="A59" s="111" t="s">
        <v>488</v>
      </c>
      <c r="B59" s="102"/>
      <c r="C59" s="84">
        <f>SUM(C55:C58)</f>
        <v>278400</v>
      </c>
      <c r="D59" s="84">
        <f>SUM(D55:D58)</f>
        <v>278400</v>
      </c>
      <c r="E59" s="84">
        <f>SUM(E55:E58)</f>
        <v>278400</v>
      </c>
    </row>
    <row r="60" spans="1:5" s="10" customFormat="1" ht="15.75" hidden="1">
      <c r="A60" s="89" t="s">
        <v>166</v>
      </c>
      <c r="B60" s="102">
        <v>2</v>
      </c>
      <c r="C60" s="84"/>
      <c r="D60" s="84"/>
      <c r="E60" s="84"/>
    </row>
    <row r="61" spans="1:5" s="10" customFormat="1" ht="15.75" hidden="1">
      <c r="A61" s="89" t="s">
        <v>306</v>
      </c>
      <c r="B61" s="102">
        <v>2</v>
      </c>
      <c r="C61" s="84"/>
      <c r="D61" s="84"/>
      <c r="E61" s="84"/>
    </row>
    <row r="62" spans="1:5" s="10" customFormat="1" ht="15.75" hidden="1">
      <c r="A62" s="89" t="s">
        <v>167</v>
      </c>
      <c r="B62" s="102">
        <v>2</v>
      </c>
      <c r="C62" s="84"/>
      <c r="D62" s="84"/>
      <c r="E62" s="84"/>
    </row>
    <row r="63" spans="1:5" s="10" customFormat="1" ht="15.75" hidden="1">
      <c r="A63" s="111" t="s">
        <v>169</v>
      </c>
      <c r="B63" s="102"/>
      <c r="C63" s="84">
        <f>SUM(C60:C62)</f>
        <v>0</v>
      </c>
      <c r="D63" s="84">
        <f>SUM(D60:D62)</f>
        <v>0</v>
      </c>
      <c r="E63" s="84"/>
    </row>
    <row r="64" spans="1:5" s="10" customFormat="1" ht="33.75" customHeight="1">
      <c r="A64" s="89" t="s">
        <v>733</v>
      </c>
      <c r="B64" s="102">
        <v>2</v>
      </c>
      <c r="C64" s="84"/>
      <c r="D64" s="84">
        <v>135130</v>
      </c>
      <c r="E64" s="84">
        <v>135130</v>
      </c>
    </row>
    <row r="65" spans="1:5" s="10" customFormat="1" ht="31.5">
      <c r="A65" s="89" t="s">
        <v>553</v>
      </c>
      <c r="B65" s="102">
        <v>2</v>
      </c>
      <c r="C65" s="84">
        <v>26658257</v>
      </c>
      <c r="D65" s="84">
        <v>26658257</v>
      </c>
      <c r="E65" s="84">
        <v>30826380</v>
      </c>
    </row>
    <row r="66" spans="1:5" s="10" customFormat="1" ht="31.5">
      <c r="A66" s="89" t="s">
        <v>554</v>
      </c>
      <c r="B66" s="102">
        <v>2</v>
      </c>
      <c r="C66" s="84">
        <v>5291710</v>
      </c>
      <c r="D66" s="84">
        <v>5291710</v>
      </c>
      <c r="E66" s="84">
        <v>5291710</v>
      </c>
    </row>
    <row r="67" spans="1:5" s="10" customFormat="1" ht="31.5">
      <c r="A67" s="89" t="s">
        <v>662</v>
      </c>
      <c r="B67" s="102">
        <v>2</v>
      </c>
      <c r="C67" s="84"/>
      <c r="D67" s="84">
        <v>905040</v>
      </c>
      <c r="E67" s="84">
        <v>675945</v>
      </c>
    </row>
    <row r="68" spans="1:5" s="10" customFormat="1" ht="15.75">
      <c r="A68" s="111" t="s">
        <v>170</v>
      </c>
      <c r="B68" s="102"/>
      <c r="C68" s="84">
        <f>SUM(C64:C67)</f>
        <v>31949967</v>
      </c>
      <c r="D68" s="84">
        <f>SUM(D64:D67)</f>
        <v>32990137</v>
      </c>
      <c r="E68" s="84">
        <f>SUM(E64:E67)</f>
        <v>36929165</v>
      </c>
    </row>
    <row r="69" spans="1:5" s="10" customFormat="1" ht="15.75" hidden="1">
      <c r="A69" s="89" t="s">
        <v>141</v>
      </c>
      <c r="B69" s="17">
        <v>2</v>
      </c>
      <c r="C69" s="84"/>
      <c r="D69" s="84"/>
      <c r="E69" s="84"/>
    </row>
    <row r="70" spans="1:5" s="10" customFormat="1" ht="15.75" hidden="1">
      <c r="A70" s="89" t="s">
        <v>464</v>
      </c>
      <c r="B70" s="104">
        <v>2</v>
      </c>
      <c r="C70" s="84"/>
      <c r="D70" s="84"/>
      <c r="E70" s="84"/>
    </row>
    <row r="71" spans="1:5" s="10" customFormat="1" ht="15.75" hidden="1">
      <c r="A71" s="89" t="s">
        <v>473</v>
      </c>
      <c r="B71" s="104">
        <v>2</v>
      </c>
      <c r="C71" s="84"/>
      <c r="D71" s="84"/>
      <c r="E71" s="84"/>
    </row>
    <row r="72" spans="1:5" s="10" customFormat="1" ht="15.75" hidden="1">
      <c r="A72" s="89" t="s">
        <v>465</v>
      </c>
      <c r="B72" s="104">
        <v>2</v>
      </c>
      <c r="C72" s="84"/>
      <c r="D72" s="84"/>
      <c r="E72" s="84"/>
    </row>
    <row r="73" spans="1:5" s="10" customFormat="1" ht="15.75" hidden="1">
      <c r="A73" s="89" t="s">
        <v>474</v>
      </c>
      <c r="B73" s="104">
        <v>2</v>
      </c>
      <c r="C73" s="84"/>
      <c r="D73" s="84"/>
      <c r="E73" s="84"/>
    </row>
    <row r="74" spans="1:5" s="10" customFormat="1" ht="15.75" hidden="1">
      <c r="A74" s="89" t="s">
        <v>466</v>
      </c>
      <c r="B74" s="104">
        <v>2</v>
      </c>
      <c r="C74" s="84"/>
      <c r="D74" s="84"/>
      <c r="E74" s="84"/>
    </row>
    <row r="75" spans="1:5" s="10" customFormat="1" ht="16.5" customHeight="1" hidden="1">
      <c r="A75" s="89" t="s">
        <v>801</v>
      </c>
      <c r="B75" s="104">
        <v>2</v>
      </c>
      <c r="C75" s="84"/>
      <c r="D75" s="84"/>
      <c r="E75" s="84"/>
    </row>
    <row r="76" spans="1:5" s="10" customFormat="1" ht="31.5">
      <c r="A76" s="89" t="s">
        <v>735</v>
      </c>
      <c r="B76" s="17">
        <v>2</v>
      </c>
      <c r="C76" s="84"/>
      <c r="D76" s="84">
        <v>50000</v>
      </c>
      <c r="E76" s="84">
        <v>50000</v>
      </c>
    </row>
    <row r="77" spans="1:5" s="10" customFormat="1" ht="15.75">
      <c r="A77" s="89" t="s">
        <v>734</v>
      </c>
      <c r="B77" s="17">
        <v>2</v>
      </c>
      <c r="C77" s="84"/>
      <c r="D77" s="84">
        <v>200000</v>
      </c>
      <c r="E77" s="84">
        <v>200000</v>
      </c>
    </row>
    <row r="78" spans="1:5" s="10" customFormat="1" ht="31.5">
      <c r="A78" s="111" t="s">
        <v>171</v>
      </c>
      <c r="B78" s="17"/>
      <c r="C78" s="84">
        <f>SUM(C69:C77)</f>
        <v>0</v>
      </c>
      <c r="D78" s="84">
        <f>SUM(D69:D77)</f>
        <v>250000</v>
      </c>
      <c r="E78" s="84">
        <f>SUM(E69:E77)</f>
        <v>250000</v>
      </c>
    </row>
    <row r="79" spans="1:5" s="10" customFormat="1" ht="0.75" customHeight="1">
      <c r="A79" s="89" t="s">
        <v>476</v>
      </c>
      <c r="B79" s="104">
        <v>2</v>
      </c>
      <c r="C79" s="84"/>
      <c r="D79" s="84"/>
      <c r="E79" s="84"/>
    </row>
    <row r="80" spans="1:5" s="10" customFormat="1" ht="15.75" hidden="1">
      <c r="A80" s="89" t="s">
        <v>477</v>
      </c>
      <c r="B80" s="104">
        <v>2</v>
      </c>
      <c r="C80" s="84"/>
      <c r="D80" s="84"/>
      <c r="E80" s="84"/>
    </row>
    <row r="81" spans="1:5" s="10" customFormat="1" ht="0.75" customHeight="1" hidden="1">
      <c r="A81" s="89" t="s">
        <v>478</v>
      </c>
      <c r="B81" s="104">
        <v>2</v>
      </c>
      <c r="C81" s="84"/>
      <c r="D81" s="84"/>
      <c r="E81" s="84"/>
    </row>
    <row r="82" spans="1:5" s="10" customFormat="1" ht="15.75" hidden="1">
      <c r="A82" s="89" t="s">
        <v>479</v>
      </c>
      <c r="B82" s="104">
        <v>2</v>
      </c>
      <c r="C82" s="84"/>
      <c r="D82" s="84"/>
      <c r="E82" s="84"/>
    </row>
    <row r="83" spans="1:5" s="10" customFormat="1" ht="15.75" hidden="1">
      <c r="A83" s="89" t="s">
        <v>480</v>
      </c>
      <c r="B83" s="104">
        <v>2</v>
      </c>
      <c r="C83" s="84"/>
      <c r="D83" s="84"/>
      <c r="E83" s="84"/>
    </row>
    <row r="84" spans="1:5" s="10" customFormat="1" ht="15.75" hidden="1">
      <c r="A84" s="89" t="s">
        <v>481</v>
      </c>
      <c r="B84" s="104">
        <v>2</v>
      </c>
      <c r="C84" s="84"/>
      <c r="D84" s="84"/>
      <c r="E84" s="84"/>
    </row>
    <row r="85" spans="1:5" s="10" customFormat="1" ht="15.75" hidden="1">
      <c r="A85" s="89" t="s">
        <v>482</v>
      </c>
      <c r="B85" s="17">
        <v>2</v>
      </c>
      <c r="C85" s="84"/>
      <c r="D85" s="84"/>
      <c r="E85" s="84"/>
    </row>
    <row r="86" spans="1:5" s="10" customFormat="1" ht="15.75" hidden="1">
      <c r="A86" s="89" t="s">
        <v>483</v>
      </c>
      <c r="B86" s="17">
        <v>2</v>
      </c>
      <c r="C86" s="84"/>
      <c r="D86" s="84"/>
      <c r="E86" s="84"/>
    </row>
    <row r="87" spans="1:5" s="10" customFormat="1" ht="0.75" customHeight="1" hidden="1">
      <c r="A87" s="89" t="s">
        <v>131</v>
      </c>
      <c r="B87" s="17"/>
      <c r="C87" s="84"/>
      <c r="D87" s="84"/>
      <c r="E87" s="84"/>
    </row>
    <row r="88" spans="1:5" s="10" customFormat="1" ht="15.75" hidden="1">
      <c r="A88" s="89" t="s">
        <v>131</v>
      </c>
      <c r="B88" s="17"/>
      <c r="C88" s="84"/>
      <c r="D88" s="84"/>
      <c r="E88" s="84"/>
    </row>
    <row r="89" spans="1:5" s="10" customFormat="1" ht="15.75">
      <c r="A89" s="111" t="s">
        <v>307</v>
      </c>
      <c r="B89" s="17"/>
      <c r="C89" s="84">
        <f>SUM(C79:C88)</f>
        <v>0</v>
      </c>
      <c r="D89" s="84">
        <f>SUM(D79:D88)</f>
        <v>0</v>
      </c>
      <c r="E89" s="84"/>
    </row>
    <row r="90" spans="1:5" s="10" customFormat="1" ht="0.75" customHeight="1">
      <c r="A90" s="64"/>
      <c r="B90" s="17"/>
      <c r="C90" s="84"/>
      <c r="D90" s="84"/>
      <c r="E90" s="84"/>
    </row>
    <row r="91" spans="1:5" s="10" customFormat="1" ht="15.75" hidden="1">
      <c r="A91" s="64"/>
      <c r="B91" s="17"/>
      <c r="C91" s="84"/>
      <c r="D91" s="84"/>
      <c r="E91" s="84"/>
    </row>
    <row r="92" spans="1:5" s="10" customFormat="1" ht="31.5">
      <c r="A92" s="112" t="s">
        <v>308</v>
      </c>
      <c r="B92" s="17"/>
      <c r="C92" s="84">
        <f>C59+C63+C68+C78+C89</f>
        <v>32228367</v>
      </c>
      <c r="D92" s="84">
        <f>D59+D63+D68+D78+D89</f>
        <v>33518537</v>
      </c>
      <c r="E92" s="84">
        <f>E59+E63+E68+E78+E89</f>
        <v>37457565</v>
      </c>
    </row>
    <row r="93" spans="1:5" s="10" customFormat="1" ht="31.5">
      <c r="A93" s="43" t="s">
        <v>278</v>
      </c>
      <c r="B93" s="104"/>
      <c r="C93" s="86">
        <f>SUM(C94:C94:C96)</f>
        <v>45331580</v>
      </c>
      <c r="D93" s="86">
        <f>SUM(D94:D94:D96)</f>
        <v>49483410</v>
      </c>
      <c r="E93" s="86">
        <f>SUM(E94:E94:E96)</f>
        <v>53432438</v>
      </c>
    </row>
    <row r="94" spans="1:5" s="10" customFormat="1" ht="15.75">
      <c r="A94" s="89" t="s">
        <v>405</v>
      </c>
      <c r="B94" s="102">
        <v>1</v>
      </c>
      <c r="C94" s="84">
        <f>SUMIF($B$6:$B$93,"1",C$6:C$93)</f>
        <v>0</v>
      </c>
      <c r="D94" s="84">
        <f>SUMIF($B$6:$B$93,"1",D$6:D$93)</f>
        <v>0</v>
      </c>
      <c r="E94" s="84"/>
    </row>
    <row r="95" spans="1:5" s="10" customFormat="1" ht="15.75">
      <c r="A95" s="89" t="s">
        <v>244</v>
      </c>
      <c r="B95" s="102">
        <v>2</v>
      </c>
      <c r="C95" s="84">
        <f>SUMIF($B$6:$B$93,"2",C$6:C$93)</f>
        <v>45331580</v>
      </c>
      <c r="D95" s="84">
        <f>SUMIF($B$6:$B$93,"2",D$6:D$93)</f>
        <v>49483410</v>
      </c>
      <c r="E95" s="84">
        <f>SUMIF($B$6:$B$93,"2",E$6:E$93)</f>
        <v>53432438</v>
      </c>
    </row>
    <row r="96" spans="1:5" s="10" customFormat="1" ht="15.75">
      <c r="A96" s="89" t="s">
        <v>136</v>
      </c>
      <c r="B96" s="102">
        <v>3</v>
      </c>
      <c r="C96" s="84">
        <f>SUMIF($B$6:$B$93,"3",C$6:C$93)</f>
        <v>0</v>
      </c>
      <c r="D96" s="84">
        <f>SUMIF($B$6:$B$93,"3",D$6:D$93)</f>
        <v>0</v>
      </c>
      <c r="E96" s="84"/>
    </row>
    <row r="97" spans="1:5" s="10" customFormat="1" ht="31.5" hidden="1">
      <c r="A97" s="68" t="s">
        <v>309</v>
      </c>
      <c r="B97" s="17"/>
      <c r="C97" s="86"/>
      <c r="D97" s="86"/>
      <c r="E97" s="86"/>
    </row>
    <row r="98" spans="1:5" s="10" customFormat="1" ht="15.75" hidden="1">
      <c r="A98" s="89" t="s">
        <v>168</v>
      </c>
      <c r="B98" s="17">
        <v>2</v>
      </c>
      <c r="C98" s="84"/>
      <c r="D98" s="84"/>
      <c r="E98" s="84"/>
    </row>
    <row r="99" spans="1:5" s="10" customFormat="1" ht="31.5" hidden="1">
      <c r="A99" s="89" t="s">
        <v>311</v>
      </c>
      <c r="B99" s="17">
        <v>2</v>
      </c>
      <c r="C99" s="84"/>
      <c r="D99" s="84"/>
      <c r="E99" s="84"/>
    </row>
    <row r="100" spans="1:5" s="10" customFormat="1" ht="31.5" hidden="1">
      <c r="A100" s="89" t="s">
        <v>312</v>
      </c>
      <c r="B100" s="17">
        <v>2</v>
      </c>
      <c r="C100" s="84"/>
      <c r="D100" s="84"/>
      <c r="E100" s="84"/>
    </row>
    <row r="101" spans="1:5" s="10" customFormat="1" ht="31.5" hidden="1">
      <c r="A101" s="89" t="s">
        <v>313</v>
      </c>
      <c r="B101" s="17">
        <v>2</v>
      </c>
      <c r="C101" s="84"/>
      <c r="D101" s="84"/>
      <c r="E101" s="84"/>
    </row>
    <row r="102" spans="1:5" s="10" customFormat="1" ht="31.5" hidden="1">
      <c r="A102" s="89" t="s">
        <v>314</v>
      </c>
      <c r="B102" s="17">
        <v>2</v>
      </c>
      <c r="C102" s="84"/>
      <c r="D102" s="84"/>
      <c r="E102" s="84"/>
    </row>
    <row r="103" spans="1:5" s="10" customFormat="1" ht="31.5" hidden="1">
      <c r="A103" s="89" t="s">
        <v>315</v>
      </c>
      <c r="B103" s="17">
        <v>2</v>
      </c>
      <c r="C103" s="84"/>
      <c r="D103" s="84"/>
      <c r="E103" s="84"/>
    </row>
    <row r="104" spans="1:5" s="10" customFormat="1" ht="15.75" hidden="1">
      <c r="A104" s="111" t="s">
        <v>316</v>
      </c>
      <c r="B104" s="17"/>
      <c r="C104" s="84">
        <f>SUM(C98:C103)</f>
        <v>0</v>
      </c>
      <c r="D104" s="84">
        <f>SUM(D98:D103)</f>
        <v>0</v>
      </c>
      <c r="E104" s="84"/>
    </row>
    <row r="105" spans="1:5" s="10" customFormat="1" ht="15.75" hidden="1">
      <c r="A105" s="89"/>
      <c r="B105" s="17"/>
      <c r="C105" s="84"/>
      <c r="D105" s="84"/>
      <c r="E105" s="84"/>
    </row>
    <row r="106" spans="1:5" s="10" customFormat="1" ht="15.75" hidden="1">
      <c r="A106" s="89"/>
      <c r="B106" s="17"/>
      <c r="C106" s="84"/>
      <c r="D106" s="84"/>
      <c r="E106" s="84"/>
    </row>
    <row r="107" spans="1:5" s="10" customFormat="1" ht="31.5">
      <c r="A107" s="111" t="s">
        <v>804</v>
      </c>
      <c r="B107" s="17">
        <v>2</v>
      </c>
      <c r="C107" s="84">
        <f>SUM(C105:C106)</f>
        <v>0</v>
      </c>
      <c r="D107" s="84">
        <f>SUM(D105:D106)</f>
        <v>0</v>
      </c>
      <c r="E107" s="84">
        <v>6500000</v>
      </c>
    </row>
    <row r="108" spans="1:5" s="10" customFormat="1" ht="31.5">
      <c r="A108" s="112" t="s">
        <v>317</v>
      </c>
      <c r="B108" s="17"/>
      <c r="C108" s="84">
        <f>C104+C107</f>
        <v>0</v>
      </c>
      <c r="D108" s="84">
        <f>D104+D107</f>
        <v>0</v>
      </c>
      <c r="E108" s="84">
        <f>E104+E107</f>
        <v>6500000</v>
      </c>
    </row>
    <row r="109" spans="1:5" s="10" customFormat="1" ht="15.75" hidden="1">
      <c r="A109" s="64"/>
      <c r="B109" s="17"/>
      <c r="C109" s="84"/>
      <c r="D109" s="84"/>
      <c r="E109" s="84"/>
    </row>
    <row r="110" spans="1:5" s="10" customFormat="1" ht="31.5" hidden="1">
      <c r="A110" s="64" t="s">
        <v>318</v>
      </c>
      <c r="B110" s="17"/>
      <c r="C110" s="84"/>
      <c r="D110" s="84"/>
      <c r="E110" s="84"/>
    </row>
    <row r="111" spans="1:5" s="10" customFormat="1" ht="15.75" hidden="1">
      <c r="A111" s="64"/>
      <c r="B111" s="17"/>
      <c r="C111" s="84"/>
      <c r="D111" s="84"/>
      <c r="E111" s="84"/>
    </row>
    <row r="112" spans="1:5" s="10" customFormat="1" ht="31.5" hidden="1">
      <c r="A112" s="64" t="s">
        <v>319</v>
      </c>
      <c r="B112" s="17"/>
      <c r="C112" s="84"/>
      <c r="D112" s="84"/>
      <c r="E112" s="84"/>
    </row>
    <row r="113" spans="1:5" s="10" customFormat="1" ht="15.75" hidden="1">
      <c r="A113" s="64"/>
      <c r="B113" s="17"/>
      <c r="C113" s="84"/>
      <c r="D113" s="84"/>
      <c r="E113" s="84"/>
    </row>
    <row r="114" spans="1:5" s="10" customFormat="1" ht="31.5" hidden="1">
      <c r="A114" s="64" t="s">
        <v>320</v>
      </c>
      <c r="B114" s="17"/>
      <c r="C114" s="84"/>
      <c r="D114" s="84"/>
      <c r="E114" s="84"/>
    </row>
    <row r="115" spans="1:5" s="10" customFormat="1" ht="31.5">
      <c r="A115" s="89" t="s">
        <v>498</v>
      </c>
      <c r="B115" s="17">
        <v>2</v>
      </c>
      <c r="C115" s="84">
        <v>6500000</v>
      </c>
      <c r="D115" s="84">
        <v>6500000</v>
      </c>
      <c r="E115" s="84">
        <v>0</v>
      </c>
    </row>
    <row r="116" spans="1:5" s="10" customFormat="1" ht="15.75">
      <c r="A116" s="111" t="s">
        <v>499</v>
      </c>
      <c r="B116" s="17"/>
      <c r="C116" s="84">
        <f>SUM(C114:C115)</f>
        <v>6500000</v>
      </c>
      <c r="D116" s="84">
        <f>SUM(D114:D115)</f>
        <v>6500000</v>
      </c>
      <c r="E116" s="84">
        <v>0</v>
      </c>
    </row>
    <row r="117" spans="1:5" s="10" customFormat="1" ht="31.5">
      <c r="A117" s="64" t="s">
        <v>556</v>
      </c>
      <c r="B117" s="17">
        <v>2</v>
      </c>
      <c r="C117" s="84">
        <v>10795000</v>
      </c>
      <c r="D117" s="84">
        <v>10795000</v>
      </c>
      <c r="E117" s="84">
        <v>10795000</v>
      </c>
    </row>
    <row r="118" spans="1:5" s="10" customFormat="1" ht="31.5">
      <c r="A118" s="111" t="s">
        <v>555</v>
      </c>
      <c r="B118" s="17"/>
      <c r="C118" s="84">
        <f>SUM(C117)</f>
        <v>10795000</v>
      </c>
      <c r="D118" s="84">
        <f>SUM(D117)</f>
        <v>10795000</v>
      </c>
      <c r="E118" s="84">
        <f>SUM(E117)</f>
        <v>10795000</v>
      </c>
    </row>
    <row r="119" spans="1:5" s="10" customFormat="1" ht="15.75" hidden="1">
      <c r="A119" s="125"/>
      <c r="B119" s="17"/>
      <c r="C119" s="84"/>
      <c r="D119" s="84"/>
      <c r="E119" s="84"/>
    </row>
    <row r="120" spans="1:5" s="10" customFormat="1" ht="15.75" hidden="1">
      <c r="A120" s="125"/>
      <c r="B120" s="17"/>
      <c r="C120" s="84"/>
      <c r="D120" s="84"/>
      <c r="E120" s="84"/>
    </row>
    <row r="121" spans="1:5" s="10" customFormat="1" ht="31.5">
      <c r="A121" s="111" t="s">
        <v>171</v>
      </c>
      <c r="B121" s="17"/>
      <c r="C121" s="84">
        <f>SUM(C119:C120)</f>
        <v>0</v>
      </c>
      <c r="D121" s="84">
        <f>SUM(D119:D120)</f>
        <v>0</v>
      </c>
      <c r="E121" s="84"/>
    </row>
    <row r="122" spans="1:5" s="10" customFormat="1" ht="31.5">
      <c r="A122" s="64" t="s">
        <v>321</v>
      </c>
      <c r="B122" s="17"/>
      <c r="C122" s="84">
        <f>C116+C121+C118</f>
        <v>17295000</v>
      </c>
      <c r="D122" s="84">
        <f>D116+D121+D118</f>
        <v>17295000</v>
      </c>
      <c r="E122" s="84">
        <f>E116+E121+E118</f>
        <v>10795000</v>
      </c>
    </row>
    <row r="123" spans="1:5" s="10" customFormat="1" ht="31.5">
      <c r="A123" s="43" t="s">
        <v>309</v>
      </c>
      <c r="B123" s="104"/>
      <c r="C123" s="86">
        <f>SUM(C124:C124:C126)</f>
        <v>17295000</v>
      </c>
      <c r="D123" s="86">
        <f>SUM(D124:D124:D126)</f>
        <v>17295000</v>
      </c>
      <c r="E123" s="86">
        <f>SUM(E124:E124:E126)</f>
        <v>17295000</v>
      </c>
    </row>
    <row r="124" spans="1:5" s="10" customFormat="1" ht="15.75">
      <c r="A124" s="89" t="s">
        <v>405</v>
      </c>
      <c r="B124" s="102">
        <v>1</v>
      </c>
      <c r="C124" s="84">
        <f>SUMIF($B$97:$B$123,"1",C$97:C$123)</f>
        <v>0</v>
      </c>
      <c r="D124" s="84">
        <f>SUMIF($B$97:$B$123,"1",D$97:D$123)</f>
        <v>0</v>
      </c>
      <c r="E124" s="84"/>
    </row>
    <row r="125" spans="1:5" s="10" customFormat="1" ht="15.75">
      <c r="A125" s="89" t="s">
        <v>244</v>
      </c>
      <c r="B125" s="102">
        <v>2</v>
      </c>
      <c r="C125" s="84">
        <f>SUMIF($B$97:$B$123,"2",C$97:C$123)</f>
        <v>17295000</v>
      </c>
      <c r="D125" s="84">
        <f>SUMIF($B$97:$B$123,"2",D$97:D$123)</f>
        <v>17295000</v>
      </c>
      <c r="E125" s="84">
        <f>SUMIF($B$97:$B$123,"2",E$97:E$123)</f>
        <v>17295000</v>
      </c>
    </row>
    <row r="126" spans="1:5" s="10" customFormat="1" ht="15.75">
      <c r="A126" s="89" t="s">
        <v>136</v>
      </c>
      <c r="B126" s="102">
        <v>3</v>
      </c>
      <c r="C126" s="84">
        <f>SUMIF($B$97:$B$123,"3",C$97:C$123)</f>
        <v>0</v>
      </c>
      <c r="D126" s="84">
        <f>SUMIF($B$97:$B$123,"3",D$97:D$123)</f>
        <v>0</v>
      </c>
      <c r="E126" s="84"/>
    </row>
    <row r="127" spans="1:5" s="10" customFormat="1" ht="15.75">
      <c r="A127" s="68" t="s">
        <v>323</v>
      </c>
      <c r="B127" s="17"/>
      <c r="C127" s="86"/>
      <c r="D127" s="86"/>
      <c r="E127" s="86"/>
    </row>
    <row r="128" spans="1:5" s="10" customFormat="1" ht="31.5">
      <c r="A128" s="89" t="s">
        <v>325</v>
      </c>
      <c r="B128" s="17">
        <v>2</v>
      </c>
      <c r="C128" s="84"/>
      <c r="D128" s="84"/>
      <c r="E128" s="84"/>
    </row>
    <row r="129" spans="1:5" s="10" customFormat="1" ht="15.75">
      <c r="A129" s="112" t="s">
        <v>324</v>
      </c>
      <c r="B129" s="17"/>
      <c r="C129" s="84">
        <f>SUM(C128)</f>
        <v>0</v>
      </c>
      <c r="D129" s="84">
        <f>SUM(D128)</f>
        <v>0</v>
      </c>
      <c r="E129" s="84"/>
    </row>
    <row r="130" spans="1:5" s="10" customFormat="1" ht="15.75">
      <c r="A130" s="89" t="s">
        <v>129</v>
      </c>
      <c r="B130" s="17">
        <v>3</v>
      </c>
      <c r="C130" s="84"/>
      <c r="D130" s="84"/>
      <c r="E130" s="84"/>
    </row>
    <row r="131" spans="1:5" s="10" customFormat="1" ht="15.75">
      <c r="A131" s="89" t="s">
        <v>128</v>
      </c>
      <c r="B131" s="17">
        <v>3</v>
      </c>
      <c r="C131" s="84"/>
      <c r="D131" s="84"/>
      <c r="E131" s="84"/>
    </row>
    <row r="132" spans="1:5" s="10" customFormat="1" ht="15.75">
      <c r="A132" s="112" t="s">
        <v>326</v>
      </c>
      <c r="B132" s="17"/>
      <c r="C132" s="84">
        <f>SUM(C130:C131)</f>
        <v>0</v>
      </c>
      <c r="D132" s="84">
        <f>SUM(D130:D131)</f>
        <v>0</v>
      </c>
      <c r="E132" s="84"/>
    </row>
    <row r="133" spans="1:5" s="10" customFormat="1" ht="47.25">
      <c r="A133" s="89" t="s">
        <v>327</v>
      </c>
      <c r="B133" s="17">
        <v>3</v>
      </c>
      <c r="C133" s="84">
        <v>3289000</v>
      </c>
      <c r="D133" s="84">
        <v>3289000</v>
      </c>
      <c r="E133" s="84">
        <v>4968806</v>
      </c>
    </row>
    <row r="134" spans="1:5" s="10" customFormat="1" ht="31.5">
      <c r="A134" s="89" t="s">
        <v>328</v>
      </c>
      <c r="B134" s="17">
        <v>3</v>
      </c>
      <c r="C134" s="84"/>
      <c r="D134" s="84"/>
      <c r="E134" s="84"/>
    </row>
    <row r="135" spans="1:5" s="10" customFormat="1" ht="15.75">
      <c r="A135" s="112" t="s">
        <v>329</v>
      </c>
      <c r="B135" s="17"/>
      <c r="C135" s="84">
        <f>SUM(C133:C134)</f>
        <v>3289000</v>
      </c>
      <c r="D135" s="84">
        <f>SUM(D133:D134)</f>
        <v>3289000</v>
      </c>
      <c r="E135" s="84">
        <f>SUM(E133:E134)</f>
        <v>4968806</v>
      </c>
    </row>
    <row r="136" spans="1:5" s="10" customFormat="1" ht="31.5">
      <c r="A136" s="89" t="s">
        <v>330</v>
      </c>
      <c r="B136" s="17">
        <v>2</v>
      </c>
      <c r="C136" s="84">
        <v>735000</v>
      </c>
      <c r="D136" s="84">
        <v>735000</v>
      </c>
      <c r="E136" s="84">
        <v>735000</v>
      </c>
    </row>
    <row r="137" spans="1:5" s="10" customFormat="1" ht="15.75">
      <c r="A137" s="89" t="s">
        <v>331</v>
      </c>
      <c r="B137" s="17">
        <v>2</v>
      </c>
      <c r="C137" s="84"/>
      <c r="D137" s="84"/>
      <c r="E137" s="84"/>
    </row>
    <row r="138" spans="1:5" s="10" customFormat="1" ht="15.75">
      <c r="A138" s="64" t="s">
        <v>332</v>
      </c>
      <c r="B138" s="17"/>
      <c r="C138" s="84">
        <f>SUM(C136:C137)</f>
        <v>735000</v>
      </c>
      <c r="D138" s="84">
        <f>SUM(D136:D137)</f>
        <v>735000</v>
      </c>
      <c r="E138" s="84">
        <f>SUM(E136:E137)</f>
        <v>735000</v>
      </c>
    </row>
    <row r="139" spans="1:5" s="10" customFormat="1" ht="31.5">
      <c r="A139" s="89" t="s">
        <v>333</v>
      </c>
      <c r="B139" s="17">
        <v>3</v>
      </c>
      <c r="C139" s="84"/>
      <c r="D139" s="84"/>
      <c r="E139" s="84"/>
    </row>
    <row r="140" spans="1:5" s="10" customFormat="1" ht="15.75">
      <c r="A140" s="89" t="s">
        <v>334</v>
      </c>
      <c r="B140" s="17">
        <v>2</v>
      </c>
      <c r="C140" s="84"/>
      <c r="D140" s="84">
        <v>166223</v>
      </c>
      <c r="E140" s="84">
        <v>0</v>
      </c>
    </row>
    <row r="141" spans="1:5" s="10" customFormat="1" ht="31.5">
      <c r="A141" s="112" t="s">
        <v>335</v>
      </c>
      <c r="B141" s="17"/>
      <c r="C141" s="84">
        <f>SUM(C139:C140)</f>
        <v>0</v>
      </c>
      <c r="D141" s="84">
        <f>SUM(D139:D140)</f>
        <v>166223</v>
      </c>
      <c r="E141" s="84">
        <f>SUM(E139:E140)</f>
        <v>0</v>
      </c>
    </row>
    <row r="142" spans="1:5" s="10" customFormat="1" ht="15.75" hidden="1">
      <c r="A142" s="89" t="s">
        <v>336</v>
      </c>
      <c r="B142" s="17">
        <v>2</v>
      </c>
      <c r="C142" s="84"/>
      <c r="D142" s="84"/>
      <c r="E142" s="84"/>
    </row>
    <row r="143" spans="1:5" s="10" customFormat="1" ht="15.75" hidden="1">
      <c r="A143" s="89" t="s">
        <v>337</v>
      </c>
      <c r="B143" s="17">
        <v>2</v>
      </c>
      <c r="C143" s="84"/>
      <c r="D143" s="84"/>
      <c r="E143" s="84"/>
    </row>
    <row r="144" spans="1:5" s="10" customFormat="1" ht="15.75" hidden="1">
      <c r="A144" s="89" t="s">
        <v>158</v>
      </c>
      <c r="B144" s="17">
        <v>2</v>
      </c>
      <c r="C144" s="84"/>
      <c r="D144" s="84"/>
      <c r="E144" s="84"/>
    </row>
    <row r="145" spans="1:5" s="10" customFormat="1" ht="15.75" hidden="1">
      <c r="A145" s="89" t="s">
        <v>159</v>
      </c>
      <c r="B145" s="17">
        <v>2</v>
      </c>
      <c r="C145" s="84"/>
      <c r="D145" s="84"/>
      <c r="E145" s="84"/>
    </row>
    <row r="146" spans="1:5" s="10" customFormat="1" ht="15.75" hidden="1">
      <c r="A146" s="89" t="s">
        <v>160</v>
      </c>
      <c r="B146" s="17">
        <v>2</v>
      </c>
      <c r="C146" s="84"/>
      <c r="D146" s="84"/>
      <c r="E146" s="84"/>
    </row>
    <row r="147" spans="1:5" s="10" customFormat="1" ht="63" hidden="1">
      <c r="A147" s="89" t="s">
        <v>338</v>
      </c>
      <c r="B147" s="17">
        <v>2</v>
      </c>
      <c r="C147" s="84"/>
      <c r="D147" s="84"/>
      <c r="E147" s="84"/>
    </row>
    <row r="148" spans="1:5" s="10" customFormat="1" ht="15.75">
      <c r="A148" s="89" t="s">
        <v>339</v>
      </c>
      <c r="B148" s="17">
        <v>2</v>
      </c>
      <c r="C148" s="84"/>
      <c r="D148" s="84"/>
      <c r="E148" s="84"/>
    </row>
    <row r="149" spans="1:5" s="10" customFormat="1" ht="15.75">
      <c r="A149" s="89" t="s">
        <v>340</v>
      </c>
      <c r="B149" s="17">
        <v>2</v>
      </c>
      <c r="C149" s="84">
        <v>30000</v>
      </c>
      <c r="D149" s="84">
        <v>30000</v>
      </c>
      <c r="E149" s="84">
        <v>32040</v>
      </c>
    </row>
    <row r="150" spans="1:5" s="10" customFormat="1" ht="31.5">
      <c r="A150" s="111" t="s">
        <v>341</v>
      </c>
      <c r="B150" s="17"/>
      <c r="C150" s="84">
        <f>SUM(C149)</f>
        <v>30000</v>
      </c>
      <c r="D150" s="84">
        <f>SUM(D149)</f>
        <v>30000</v>
      </c>
      <c r="E150" s="84">
        <f>E151+E151+E152+E153+E149</f>
        <v>223936</v>
      </c>
    </row>
    <row r="151" spans="1:5" s="10" customFormat="1" ht="15.75" hidden="1">
      <c r="A151" s="111"/>
      <c r="B151" s="17"/>
      <c r="C151" s="84"/>
      <c r="D151" s="84"/>
      <c r="E151" s="84"/>
    </row>
    <row r="152" spans="1:5" s="10" customFormat="1" ht="15.75">
      <c r="A152" s="64" t="s">
        <v>688</v>
      </c>
      <c r="B152" s="17">
        <v>2</v>
      </c>
      <c r="C152" s="84"/>
      <c r="D152" s="84"/>
      <c r="E152" s="84"/>
    </row>
    <row r="153" spans="1:5" s="10" customFormat="1" ht="15.75">
      <c r="A153" s="64" t="s">
        <v>807</v>
      </c>
      <c r="B153" s="17">
        <v>2</v>
      </c>
      <c r="C153" s="84"/>
      <c r="D153" s="84"/>
      <c r="E153" s="84">
        <v>191896</v>
      </c>
    </row>
    <row r="154" spans="1:5" s="10" customFormat="1" ht="15.75">
      <c r="A154" s="112" t="s">
        <v>342</v>
      </c>
      <c r="B154" s="17"/>
      <c r="C154" s="84">
        <f>SUM(C142:C148)+C150</f>
        <v>30000</v>
      </c>
      <c r="D154" s="84">
        <f>SUM(D142:D148)+D150</f>
        <v>30000</v>
      </c>
      <c r="E154" s="84">
        <f>SUM(E142:E148)+E150</f>
        <v>223936</v>
      </c>
    </row>
    <row r="155" spans="1:5" s="10" customFormat="1" ht="15.75">
      <c r="A155" s="43" t="s">
        <v>323</v>
      </c>
      <c r="B155" s="104"/>
      <c r="C155" s="86">
        <f>SUM(C156:C156:C158)</f>
        <v>4054000</v>
      </c>
      <c r="D155" s="86">
        <f>SUM(D156:D156:D158)</f>
        <v>4220223</v>
      </c>
      <c r="E155" s="86">
        <f>SUM(E156:E156:E158)</f>
        <v>5927742</v>
      </c>
    </row>
    <row r="156" spans="1:5" s="10" customFormat="1" ht="15.75">
      <c r="A156" s="89" t="s">
        <v>405</v>
      </c>
      <c r="B156" s="102">
        <v>1</v>
      </c>
      <c r="C156" s="84">
        <f>SUMIF($B$127:$B$155,"1",C$127:C$155)</f>
        <v>0</v>
      </c>
      <c r="D156" s="84">
        <f>SUMIF($B$127:$B$155,"1",D$127:D$155)</f>
        <v>0</v>
      </c>
      <c r="E156" s="84"/>
    </row>
    <row r="157" spans="1:5" s="10" customFormat="1" ht="15.75">
      <c r="A157" s="89" t="s">
        <v>244</v>
      </c>
      <c r="B157" s="102">
        <v>2</v>
      </c>
      <c r="C157" s="84">
        <f>SUMIF($B$127:$B$155,"2",C$127:C$155)</f>
        <v>765000</v>
      </c>
      <c r="D157" s="84">
        <f>SUMIF($B$127:$B$155,"2",D$127:D$155)</f>
        <v>931223</v>
      </c>
      <c r="E157" s="84">
        <f>SUMIF($B$127:$B$155,"2",E$127:E$155)</f>
        <v>958936</v>
      </c>
    </row>
    <row r="158" spans="1:5" s="10" customFormat="1" ht="15.75">
      <c r="A158" s="89" t="s">
        <v>136</v>
      </c>
      <c r="B158" s="102">
        <v>3</v>
      </c>
      <c r="C158" s="84">
        <f>SUMIF($B$127:$B$155,"3",C$127:C$155)</f>
        <v>3289000</v>
      </c>
      <c r="D158" s="84">
        <f>SUMIF($B$127:$B$155,"3",D$127:D$155)</f>
        <v>3289000</v>
      </c>
      <c r="E158" s="84">
        <f>SUMIF($B$127:$B$155,"3",E$127:E$155)</f>
        <v>4968806</v>
      </c>
    </row>
    <row r="159" spans="1:5" s="10" customFormat="1" ht="15.75">
      <c r="A159" s="68" t="s">
        <v>347</v>
      </c>
      <c r="B159" s="17"/>
      <c r="C159" s="86"/>
      <c r="D159" s="86"/>
      <c r="E159" s="86"/>
    </row>
    <row r="160" spans="1:5" s="10" customFormat="1" ht="31.5">
      <c r="A160" s="89" t="s">
        <v>561</v>
      </c>
      <c r="B160" s="17">
        <v>2</v>
      </c>
      <c r="C160" s="84">
        <v>3000000</v>
      </c>
      <c r="D160" s="84">
        <v>3000000</v>
      </c>
      <c r="E160" s="84">
        <v>3000000</v>
      </c>
    </row>
    <row r="161" spans="1:5" s="10" customFormat="1" ht="15.75">
      <c r="A161" s="64" t="s">
        <v>687</v>
      </c>
      <c r="B161" s="17">
        <v>2</v>
      </c>
      <c r="C161" s="86"/>
      <c r="D161" s="86"/>
      <c r="E161" s="86">
        <v>26000</v>
      </c>
    </row>
    <row r="162" spans="1:5" s="10" customFormat="1" ht="15.75">
      <c r="A162" s="111" t="s">
        <v>343</v>
      </c>
      <c r="B162" s="17"/>
      <c r="C162" s="84">
        <f>SUM(C160:C161)</f>
        <v>3000000</v>
      </c>
      <c r="D162" s="84">
        <f>SUM(D160:D161)</f>
        <v>3000000</v>
      </c>
      <c r="E162" s="84">
        <f>SUM(E160:E161)</f>
        <v>3026000</v>
      </c>
    </row>
    <row r="163" spans="1:5" s="10" customFormat="1" ht="31.5">
      <c r="A163" s="89" t="s">
        <v>344</v>
      </c>
      <c r="B163" s="17"/>
      <c r="C163" s="84">
        <f>SUM(C164:C169)</f>
        <v>576476</v>
      </c>
      <c r="D163" s="84">
        <f>SUM(D164:D169)</f>
        <v>576476</v>
      </c>
      <c r="E163" s="84">
        <f>SUM(E164:E171)</f>
        <v>676476</v>
      </c>
    </row>
    <row r="164" spans="1:5" s="10" customFormat="1" ht="15.75">
      <c r="A164" s="124" t="s">
        <v>460</v>
      </c>
      <c r="B164" s="17">
        <v>2</v>
      </c>
      <c r="C164" s="84">
        <v>30000</v>
      </c>
      <c r="D164" s="84">
        <v>30000</v>
      </c>
      <c r="E164" s="84">
        <v>30000</v>
      </c>
    </row>
    <row r="165" spans="1:5" s="10" customFormat="1" ht="15.75">
      <c r="A165" s="124" t="s">
        <v>557</v>
      </c>
      <c r="B165" s="17">
        <v>2</v>
      </c>
      <c r="C165" s="84">
        <v>90000</v>
      </c>
      <c r="D165" s="84">
        <v>90000</v>
      </c>
      <c r="E165" s="84">
        <v>90000</v>
      </c>
    </row>
    <row r="166" spans="1:5" s="10" customFormat="1" ht="15.75">
      <c r="A166" s="124" t="s">
        <v>558</v>
      </c>
      <c r="B166" s="17">
        <v>2</v>
      </c>
      <c r="C166" s="84">
        <v>180000</v>
      </c>
      <c r="D166" s="84">
        <v>180000</v>
      </c>
      <c r="E166" s="84">
        <v>180000</v>
      </c>
    </row>
    <row r="167" spans="1:5" s="10" customFormat="1" ht="15.75">
      <c r="A167" s="124" t="s">
        <v>559</v>
      </c>
      <c r="B167" s="17">
        <v>2</v>
      </c>
      <c r="C167" s="84">
        <v>171013</v>
      </c>
      <c r="D167" s="84">
        <v>171013</v>
      </c>
      <c r="E167" s="84">
        <v>171013</v>
      </c>
    </row>
    <row r="168" spans="1:5" s="10" customFormat="1" ht="15.75">
      <c r="A168" s="124" t="s">
        <v>560</v>
      </c>
      <c r="B168" s="17">
        <v>2</v>
      </c>
      <c r="C168" s="84">
        <v>105463</v>
      </c>
      <c r="D168" s="84">
        <v>105463</v>
      </c>
      <c r="E168" s="84">
        <v>105463</v>
      </c>
    </row>
    <row r="169" spans="1:5" s="10" customFormat="1" ht="1.5" customHeight="1">
      <c r="A169" s="124" t="s">
        <v>500</v>
      </c>
      <c r="B169" s="17">
        <v>2</v>
      </c>
      <c r="C169" s="84"/>
      <c r="D169" s="84"/>
      <c r="E169" s="84"/>
    </row>
    <row r="170" spans="1:5" s="10" customFormat="1" ht="31.5" hidden="1">
      <c r="A170" s="89" t="s">
        <v>345</v>
      </c>
      <c r="B170" s="17">
        <v>2</v>
      </c>
      <c r="C170" s="84"/>
      <c r="D170" s="84"/>
      <c r="E170" s="84"/>
    </row>
    <row r="171" spans="1:5" s="10" customFormat="1" ht="17.25" customHeight="1">
      <c r="A171" s="89" t="s">
        <v>802</v>
      </c>
      <c r="B171" s="17">
        <v>2</v>
      </c>
      <c r="C171" s="84"/>
      <c r="D171" s="84"/>
      <c r="E171" s="84">
        <v>100000</v>
      </c>
    </row>
    <row r="172" spans="1:5" s="10" customFormat="1" ht="15.75">
      <c r="A172" s="112" t="s">
        <v>346</v>
      </c>
      <c r="B172" s="17"/>
      <c r="C172" s="84">
        <f>SUM(C164:C171)</f>
        <v>576476</v>
      </c>
      <c r="D172" s="84">
        <f>SUM(D164:D171)</f>
        <v>576476</v>
      </c>
      <c r="E172" s="84">
        <f>SUM(E164:E171)</f>
        <v>676476</v>
      </c>
    </row>
    <row r="173" spans="1:5" s="10" customFormat="1" ht="15.75" hidden="1">
      <c r="A173" s="89" t="s">
        <v>131</v>
      </c>
      <c r="B173" s="17"/>
      <c r="C173" s="84"/>
      <c r="D173" s="84"/>
      <c r="E173" s="84"/>
    </row>
    <row r="174" spans="1:5" s="10" customFormat="1" ht="15.75" hidden="1">
      <c r="A174" s="89" t="s">
        <v>131</v>
      </c>
      <c r="B174" s="17"/>
      <c r="C174" s="84"/>
      <c r="D174" s="84"/>
      <c r="E174" s="84"/>
    </row>
    <row r="175" spans="1:5" s="10" customFormat="1" ht="15.75" hidden="1">
      <c r="A175" s="111" t="s">
        <v>348</v>
      </c>
      <c r="B175" s="17"/>
      <c r="C175" s="84">
        <f>SUM(C173:C174)</f>
        <v>0</v>
      </c>
      <c r="D175" s="84">
        <f>SUM(D173:D174)</f>
        <v>0</v>
      </c>
      <c r="E175" s="84"/>
    </row>
    <row r="176" spans="1:5" s="10" customFormat="1" ht="15.75" hidden="1">
      <c r="A176" s="89" t="s">
        <v>131</v>
      </c>
      <c r="B176" s="17"/>
      <c r="C176" s="84"/>
      <c r="D176" s="84"/>
      <c r="E176" s="84"/>
    </row>
    <row r="177" spans="1:5" s="10" customFormat="1" ht="15.75" hidden="1">
      <c r="A177" s="89"/>
      <c r="B177" s="17"/>
      <c r="C177" s="84"/>
      <c r="D177" s="84"/>
      <c r="E177" s="84"/>
    </row>
    <row r="178" spans="1:5" s="10" customFormat="1" ht="15.75" hidden="1">
      <c r="A178" s="111" t="s">
        <v>349</v>
      </c>
      <c r="B178" s="17"/>
      <c r="C178" s="84">
        <f>SUM(C176:C177)</f>
        <v>0</v>
      </c>
      <c r="D178" s="84">
        <f>SUM(D176:D177)</f>
        <v>0</v>
      </c>
      <c r="E178" s="84"/>
    </row>
    <row r="179" spans="1:5" s="10" customFormat="1" ht="31.5">
      <c r="A179" s="64" t="s">
        <v>350</v>
      </c>
      <c r="B179" s="17"/>
      <c r="C179" s="84">
        <f>C175+C178</f>
        <v>0</v>
      </c>
      <c r="D179" s="84">
        <f>D175+D178</f>
        <v>0</v>
      </c>
      <c r="E179" s="84"/>
    </row>
    <row r="180" spans="1:5" s="10" customFormat="1" ht="31.5">
      <c r="A180" s="89" t="s">
        <v>351</v>
      </c>
      <c r="B180" s="17">
        <v>2</v>
      </c>
      <c r="C180" s="84"/>
      <c r="D180" s="84"/>
      <c r="E180" s="84"/>
    </row>
    <row r="181" spans="1:5" s="10" customFormat="1" ht="31.5">
      <c r="A181" s="89" t="s">
        <v>352</v>
      </c>
      <c r="B181" s="17">
        <v>2</v>
      </c>
      <c r="C181" s="84">
        <v>585000</v>
      </c>
      <c r="D181" s="84">
        <v>585000</v>
      </c>
      <c r="E181" s="84">
        <v>585000</v>
      </c>
    </row>
    <row r="182" spans="1:5" s="10" customFormat="1" ht="31.5" hidden="1">
      <c r="A182" s="89" t="s">
        <v>353</v>
      </c>
      <c r="B182" s="17">
        <v>2</v>
      </c>
      <c r="C182" s="84"/>
      <c r="D182" s="84"/>
      <c r="E182" s="84"/>
    </row>
    <row r="183" spans="1:5" s="10" customFormat="1" ht="15.75" hidden="1">
      <c r="A183" s="89" t="s">
        <v>355</v>
      </c>
      <c r="B183" s="17">
        <v>2</v>
      </c>
      <c r="C183" s="84"/>
      <c r="D183" s="84"/>
      <c r="E183" s="84"/>
    </row>
    <row r="184" spans="1:5" s="10" customFormat="1" ht="31.5" hidden="1">
      <c r="A184" s="89" t="s">
        <v>354</v>
      </c>
      <c r="B184" s="17">
        <v>2</v>
      </c>
      <c r="C184" s="84"/>
      <c r="D184" s="84"/>
      <c r="E184" s="84"/>
    </row>
    <row r="185" spans="1:5" s="10" customFormat="1" ht="15.75" hidden="1">
      <c r="A185" s="89" t="s">
        <v>356</v>
      </c>
      <c r="B185" s="17">
        <v>2</v>
      </c>
      <c r="C185" s="84"/>
      <c r="D185" s="84"/>
      <c r="E185" s="84"/>
    </row>
    <row r="186" spans="1:5" s="10" customFormat="1" ht="15.75" hidden="1">
      <c r="A186" s="89" t="s">
        <v>131</v>
      </c>
      <c r="B186" s="17">
        <v>2</v>
      </c>
      <c r="C186" s="84"/>
      <c r="D186" s="84"/>
      <c r="E186" s="84"/>
    </row>
    <row r="187" spans="1:5" s="10" customFormat="1" ht="15.75" hidden="1">
      <c r="A187" s="89" t="s">
        <v>131</v>
      </c>
      <c r="B187" s="17">
        <v>2</v>
      </c>
      <c r="C187" s="84"/>
      <c r="D187" s="84"/>
      <c r="E187" s="84"/>
    </row>
    <row r="188" spans="1:5" s="10" customFormat="1" ht="15.75" hidden="1">
      <c r="A188" s="89" t="s">
        <v>131</v>
      </c>
      <c r="B188" s="17">
        <v>2</v>
      </c>
      <c r="C188" s="84"/>
      <c r="D188" s="84"/>
      <c r="E188" s="84"/>
    </row>
    <row r="189" spans="1:5" s="10" customFormat="1" ht="15.75" hidden="1">
      <c r="A189" s="89" t="s">
        <v>131</v>
      </c>
      <c r="B189" s="17">
        <v>2</v>
      </c>
      <c r="C189" s="84"/>
      <c r="D189" s="84"/>
      <c r="E189" s="84"/>
    </row>
    <row r="190" spans="1:5" s="10" customFormat="1" ht="31.5" hidden="1">
      <c r="A190" s="111" t="s">
        <v>357</v>
      </c>
      <c r="B190" s="17"/>
      <c r="C190" s="84">
        <f>SUM(C186:C189)</f>
        <v>0</v>
      </c>
      <c r="D190" s="84">
        <f>SUM(D186:D189)</f>
        <v>0</v>
      </c>
      <c r="E190" s="84"/>
    </row>
    <row r="191" spans="1:5" s="10" customFormat="1" ht="15.75">
      <c r="A191" s="64" t="s">
        <v>358</v>
      </c>
      <c r="B191" s="17"/>
      <c r="C191" s="84">
        <f>SUM(C180:C185)+C190</f>
        <v>585000</v>
      </c>
      <c r="D191" s="84">
        <f>SUM(D180:D185)+D190</f>
        <v>585000</v>
      </c>
      <c r="E191" s="84">
        <f>SUM(E180:E185)+E190</f>
        <v>585000</v>
      </c>
    </row>
    <row r="192" spans="1:5" s="10" customFormat="1" ht="15.75">
      <c r="A192" s="89" t="s">
        <v>387</v>
      </c>
      <c r="B192" s="17">
        <v>2</v>
      </c>
      <c r="C192" s="84">
        <v>1234920</v>
      </c>
      <c r="D192" s="84">
        <v>1234920</v>
      </c>
      <c r="E192" s="84">
        <v>1322660</v>
      </c>
    </row>
    <row r="193" spans="1:5" s="10" customFormat="1" ht="15.75" hidden="1">
      <c r="A193" s="89" t="s">
        <v>359</v>
      </c>
      <c r="B193" s="17">
        <v>2</v>
      </c>
      <c r="C193" s="84"/>
      <c r="D193" s="84"/>
      <c r="E193" s="84"/>
    </row>
    <row r="194" spans="1:5" s="10" customFormat="1" ht="15.75" hidden="1">
      <c r="A194" s="89" t="s">
        <v>360</v>
      </c>
      <c r="B194" s="17">
        <v>2</v>
      </c>
      <c r="C194" s="84"/>
      <c r="D194" s="84"/>
      <c r="E194" s="84"/>
    </row>
    <row r="195" spans="1:5" s="10" customFormat="1" ht="15.75">
      <c r="A195" s="112" t="s">
        <v>361</v>
      </c>
      <c r="B195" s="17"/>
      <c r="C195" s="84">
        <f>SUM(C192:C194)</f>
        <v>1234920</v>
      </c>
      <c r="D195" s="84">
        <f>SUM(D192:D194)</f>
        <v>1234920</v>
      </c>
      <c r="E195" s="84">
        <f>SUM(E192:E194)</f>
        <v>1322660</v>
      </c>
    </row>
    <row r="196" spans="1:5" s="10" customFormat="1" ht="15.75" hidden="1">
      <c r="A196" s="64" t="s">
        <v>362</v>
      </c>
      <c r="B196" s="17"/>
      <c r="C196" s="84"/>
      <c r="D196" s="84"/>
      <c r="E196" s="84"/>
    </row>
    <row r="197" spans="1:5" s="10" customFormat="1" ht="15.75" hidden="1">
      <c r="A197" s="64" t="s">
        <v>363</v>
      </c>
      <c r="B197" s="17"/>
      <c r="C197" s="84"/>
      <c r="D197" s="84"/>
      <c r="E197" s="84"/>
    </row>
    <row r="198" spans="1:5" s="10" customFormat="1" ht="15.75" hidden="1">
      <c r="A198" s="89" t="s">
        <v>490</v>
      </c>
      <c r="B198" s="17">
        <v>2</v>
      </c>
      <c r="C198" s="84"/>
      <c r="D198" s="84"/>
      <c r="E198" s="84"/>
    </row>
    <row r="199" spans="1:5" s="10" customFormat="1" ht="31.5">
      <c r="A199" s="89" t="s">
        <v>491</v>
      </c>
      <c r="B199" s="17">
        <v>2</v>
      </c>
      <c r="C199" s="84">
        <v>60000</v>
      </c>
      <c r="D199" s="84">
        <v>60000</v>
      </c>
      <c r="E199" s="84">
        <v>60000</v>
      </c>
    </row>
    <row r="200" spans="1:5" s="10" customFormat="1" ht="31.5">
      <c r="A200" s="64" t="s">
        <v>489</v>
      </c>
      <c r="B200" s="17"/>
      <c r="C200" s="84">
        <f>SUM(C198:C199)</f>
        <v>60000</v>
      </c>
      <c r="D200" s="84">
        <f>SUM(D198:D199)</f>
        <v>60000</v>
      </c>
      <c r="E200" s="84">
        <f>SUM(E198:E199)</f>
        <v>60000</v>
      </c>
    </row>
    <row r="201" spans="1:5" s="10" customFormat="1" ht="31.5" hidden="1">
      <c r="A201" s="89" t="s">
        <v>492</v>
      </c>
      <c r="B201" s="17">
        <v>2</v>
      </c>
      <c r="C201" s="84"/>
      <c r="D201" s="84"/>
      <c r="E201" s="84"/>
    </row>
    <row r="202" spans="1:5" s="10" customFormat="1" ht="15.75" hidden="1">
      <c r="A202" s="89" t="s">
        <v>493</v>
      </c>
      <c r="B202" s="17">
        <v>2</v>
      </c>
      <c r="C202" s="84"/>
      <c r="D202" s="84"/>
      <c r="E202" s="84"/>
    </row>
    <row r="203" spans="1:5" s="10" customFormat="1" ht="15.75" hidden="1">
      <c r="A203" s="64" t="s">
        <v>364</v>
      </c>
      <c r="B203" s="108"/>
      <c r="C203" s="84">
        <f>SUM(C201:C202)</f>
        <v>0</v>
      </c>
      <c r="D203" s="84">
        <f>SUM(D201:D202)</f>
        <v>0</v>
      </c>
      <c r="E203" s="84"/>
    </row>
    <row r="204" spans="1:5" s="10" customFormat="1" ht="15.75" hidden="1">
      <c r="A204" s="89" t="s">
        <v>450</v>
      </c>
      <c r="B204" s="108">
        <v>2</v>
      </c>
      <c r="C204" s="84"/>
      <c r="D204" s="84"/>
      <c r="E204" s="84"/>
    </row>
    <row r="205" spans="1:5" s="10" customFormat="1" ht="63" hidden="1">
      <c r="A205" s="89" t="s">
        <v>365</v>
      </c>
      <c r="B205" s="108"/>
      <c r="C205" s="84"/>
      <c r="D205" s="84"/>
      <c r="E205" s="84"/>
    </row>
    <row r="206" spans="1:5" s="10" customFormat="1" ht="31.5" hidden="1">
      <c r="A206" s="89" t="s">
        <v>367</v>
      </c>
      <c r="B206" s="108">
        <v>2</v>
      </c>
      <c r="C206" s="84"/>
      <c r="D206" s="84"/>
      <c r="E206" s="84"/>
    </row>
    <row r="207" spans="1:5" s="10" customFormat="1" ht="15.75" hidden="1">
      <c r="A207" s="89" t="s">
        <v>368</v>
      </c>
      <c r="B207" s="108"/>
      <c r="C207" s="84"/>
      <c r="D207" s="84"/>
      <c r="E207" s="84"/>
    </row>
    <row r="208" spans="1:5" s="10" customFormat="1" ht="15.75" hidden="1">
      <c r="A208" s="111" t="s">
        <v>366</v>
      </c>
      <c r="B208" s="108"/>
      <c r="C208" s="84">
        <f>SUM(C206:C207)</f>
        <v>0</v>
      </c>
      <c r="D208" s="84">
        <f>SUM(D206:D207)</f>
        <v>0</v>
      </c>
      <c r="E208" s="84"/>
    </row>
    <row r="209" spans="1:5" s="10" customFormat="1" ht="15.75" hidden="1">
      <c r="A209" s="89" t="s">
        <v>131</v>
      </c>
      <c r="B209" s="108"/>
      <c r="C209" s="84"/>
      <c r="D209" s="84"/>
      <c r="E209" s="84"/>
    </row>
    <row r="210" spans="1:5" s="10" customFormat="1" ht="15.75" hidden="1">
      <c r="A210" s="89" t="s">
        <v>131</v>
      </c>
      <c r="B210" s="108"/>
      <c r="C210" s="84"/>
      <c r="D210" s="84"/>
      <c r="E210" s="84"/>
    </row>
    <row r="211" spans="1:5" s="10" customFormat="1" ht="31.5" hidden="1">
      <c r="A211" s="111" t="s">
        <v>369</v>
      </c>
      <c r="B211" s="108"/>
      <c r="C211" s="84">
        <f>SUM(C209:C210)</f>
        <v>0</v>
      </c>
      <c r="D211" s="84">
        <f>SUM(D209:D210)</f>
        <v>0</v>
      </c>
      <c r="E211" s="84"/>
    </row>
    <row r="212" spans="1:5" s="10" customFormat="1" ht="15" customHeight="1">
      <c r="A212" s="64" t="s">
        <v>451</v>
      </c>
      <c r="B212" s="108">
        <v>2</v>
      </c>
      <c r="C212" s="84">
        <f>SUM(C205)+C208+C211</f>
        <v>0</v>
      </c>
      <c r="D212" s="84">
        <f>SUM(D205)+D208+D211</f>
        <v>0</v>
      </c>
      <c r="E212" s="84">
        <v>17388</v>
      </c>
    </row>
    <row r="213" spans="1:5" s="10" customFormat="1" ht="15.75">
      <c r="A213" s="43" t="s">
        <v>347</v>
      </c>
      <c r="B213" s="104"/>
      <c r="C213" s="86">
        <f>SUM(C214:C214:C216)</f>
        <v>5456396</v>
      </c>
      <c r="D213" s="86">
        <f>SUM(D214:D214:D216)</f>
        <v>5456396</v>
      </c>
      <c r="E213" s="86">
        <f>SUM(E214:E214:E216)</f>
        <v>5687524</v>
      </c>
    </row>
    <row r="214" spans="1:5" s="10" customFormat="1" ht="15.75">
      <c r="A214" s="89" t="s">
        <v>405</v>
      </c>
      <c r="B214" s="102">
        <v>1</v>
      </c>
      <c r="C214" s="84">
        <f>SUMIF($B$159:$B$213,"1",C$159:C$213)</f>
        <v>0</v>
      </c>
      <c r="D214" s="84">
        <f>SUMIF($B$159:$B$213,"1",D$159:D$213)</f>
        <v>0</v>
      </c>
      <c r="E214" s="84"/>
    </row>
    <row r="215" spans="1:5" s="10" customFormat="1" ht="15.75">
      <c r="A215" s="89" t="s">
        <v>244</v>
      </c>
      <c r="B215" s="102">
        <v>2</v>
      </c>
      <c r="C215" s="84">
        <f>SUMIF($B$159:$B$213,"2",C$159:C$213)</f>
        <v>5456396</v>
      </c>
      <c r="D215" s="84">
        <f>SUMIF($B$159:$B$213,"2",D$159:D$213)</f>
        <v>5456396</v>
      </c>
      <c r="E215" s="84">
        <f>SUMIF($B$159:$B$213,"2",E$159:E$213)</f>
        <v>5687524</v>
      </c>
    </row>
    <row r="216" spans="1:5" s="10" customFormat="1" ht="15.75">
      <c r="A216" s="89" t="s">
        <v>136</v>
      </c>
      <c r="B216" s="102">
        <v>3</v>
      </c>
      <c r="C216" s="84">
        <f>SUMIF($B$159:$B$213,"3",C$159:C$213)</f>
        <v>0</v>
      </c>
      <c r="D216" s="84">
        <f>SUMIF($B$159:$B$213,"3",D$159:D$213)</f>
        <v>0</v>
      </c>
      <c r="E216" s="84"/>
    </row>
    <row r="217" spans="1:5" s="10" customFormat="1" ht="15.75" hidden="1">
      <c r="A217" s="68" t="s">
        <v>370</v>
      </c>
      <c r="B217" s="17"/>
      <c r="C217" s="86"/>
      <c r="D217" s="86"/>
      <c r="E217" s="86"/>
    </row>
    <row r="218" spans="1:5" s="10" customFormat="1" ht="15.75" hidden="1">
      <c r="A218" s="89" t="s">
        <v>130</v>
      </c>
      <c r="B218" s="108"/>
      <c r="C218" s="84"/>
      <c r="D218" s="84"/>
      <c r="E218" s="84"/>
    </row>
    <row r="219" spans="1:5" s="10" customFormat="1" ht="15.75" hidden="1">
      <c r="A219" s="112" t="s">
        <v>371</v>
      </c>
      <c r="B219" s="108"/>
      <c r="C219" s="84">
        <f>SUM(C218)</f>
        <v>0</v>
      </c>
      <c r="D219" s="84">
        <f>SUM(D218)</f>
        <v>0</v>
      </c>
      <c r="E219" s="84"/>
    </row>
    <row r="220" spans="1:5" s="10" customFormat="1" ht="15.75" hidden="1">
      <c r="A220" s="89" t="s">
        <v>372</v>
      </c>
      <c r="B220" s="108">
        <v>2</v>
      </c>
      <c r="C220" s="84"/>
      <c r="D220" s="84"/>
      <c r="E220" s="84"/>
    </row>
    <row r="221" spans="1:5" s="10" customFormat="1" ht="15.75" hidden="1">
      <c r="A221" s="89" t="s">
        <v>131</v>
      </c>
      <c r="B221" s="108">
        <v>2</v>
      </c>
      <c r="C221" s="84"/>
      <c r="D221" s="84"/>
      <c r="E221" s="84"/>
    </row>
    <row r="222" spans="1:5" s="10" customFormat="1" ht="15.75" hidden="1">
      <c r="A222" s="89" t="s">
        <v>131</v>
      </c>
      <c r="B222" s="108">
        <v>2</v>
      </c>
      <c r="C222" s="84"/>
      <c r="D222" s="84"/>
      <c r="E222" s="84"/>
    </row>
    <row r="223" spans="1:5" s="10" customFormat="1" ht="31.5" hidden="1">
      <c r="A223" s="111" t="s">
        <v>374</v>
      </c>
      <c r="B223" s="108"/>
      <c r="C223" s="84">
        <f>SUM(C221:C222)</f>
        <v>0</v>
      </c>
      <c r="D223" s="84">
        <f>SUM(D221:D222)</f>
        <v>0</v>
      </c>
      <c r="E223" s="84"/>
    </row>
    <row r="224" spans="1:5" s="10" customFormat="1" ht="15.75" hidden="1">
      <c r="A224" s="64" t="s">
        <v>373</v>
      </c>
      <c r="B224" s="108"/>
      <c r="C224" s="84">
        <f>C220+C223</f>
        <v>0</v>
      </c>
      <c r="D224" s="84">
        <f>D220+D223</f>
        <v>0</v>
      </c>
      <c r="E224" s="84"/>
    </row>
    <row r="225" spans="1:5" s="10" customFormat="1" ht="15.75" hidden="1">
      <c r="A225" s="89" t="s">
        <v>130</v>
      </c>
      <c r="B225" s="108">
        <v>2</v>
      </c>
      <c r="C225" s="84"/>
      <c r="D225" s="84"/>
      <c r="E225" s="84"/>
    </row>
    <row r="226" spans="1:5" s="10" customFormat="1" ht="15.75" hidden="1">
      <c r="A226" s="89" t="s">
        <v>130</v>
      </c>
      <c r="B226" s="108">
        <v>2</v>
      </c>
      <c r="C226" s="84"/>
      <c r="D226" s="84"/>
      <c r="E226" s="84"/>
    </row>
    <row r="227" spans="1:5" s="10" customFormat="1" ht="15.75" hidden="1">
      <c r="A227" s="89" t="s">
        <v>130</v>
      </c>
      <c r="B227" s="108">
        <v>2</v>
      </c>
      <c r="C227" s="84"/>
      <c r="D227" s="84"/>
      <c r="E227" s="84"/>
    </row>
    <row r="228" spans="1:5" s="10" customFormat="1" ht="15.75" hidden="1">
      <c r="A228" s="112" t="s">
        <v>375</v>
      </c>
      <c r="B228" s="108"/>
      <c r="C228" s="84">
        <f>SUM(C225:C227)</f>
        <v>0</v>
      </c>
      <c r="D228" s="84">
        <f>SUM(D225:D227)</f>
        <v>0</v>
      </c>
      <c r="E228" s="84"/>
    </row>
    <row r="229" spans="1:5" s="10" customFormat="1" ht="15.75" hidden="1">
      <c r="A229" s="89" t="s">
        <v>376</v>
      </c>
      <c r="B229" s="108">
        <v>2</v>
      </c>
      <c r="C229" s="84"/>
      <c r="D229" s="84"/>
      <c r="E229" s="84"/>
    </row>
    <row r="230" spans="1:5" s="10" customFormat="1" ht="15.75" hidden="1">
      <c r="A230" s="89" t="s">
        <v>377</v>
      </c>
      <c r="B230" s="108">
        <v>2</v>
      </c>
      <c r="C230" s="84"/>
      <c r="D230" s="84"/>
      <c r="E230" s="84"/>
    </row>
    <row r="231" spans="1:5" s="10" customFormat="1" ht="15.75" hidden="1">
      <c r="A231" s="64" t="s">
        <v>378</v>
      </c>
      <c r="B231" s="108"/>
      <c r="C231" s="84">
        <f>SUM(C229:C230)</f>
        <v>0</v>
      </c>
      <c r="D231" s="84">
        <f>SUM(D229:D230)</f>
        <v>0</v>
      </c>
      <c r="E231" s="84"/>
    </row>
    <row r="232" spans="1:5" s="10" customFormat="1" ht="31.5" hidden="1">
      <c r="A232" s="64" t="s">
        <v>379</v>
      </c>
      <c r="B232" s="108">
        <v>2</v>
      </c>
      <c r="C232" s="84"/>
      <c r="D232" s="84"/>
      <c r="E232" s="84"/>
    </row>
    <row r="233" spans="1:5" s="10" customFormat="1" ht="15.75">
      <c r="A233" s="43" t="s">
        <v>370</v>
      </c>
      <c r="B233" s="104"/>
      <c r="C233" s="86">
        <f>SUM(C234:C234:C236)</f>
        <v>0</v>
      </c>
      <c r="D233" s="86">
        <f>SUM(D234:D234:D236)</f>
        <v>0</v>
      </c>
      <c r="E233" s="86"/>
    </row>
    <row r="234" spans="1:5" s="10" customFormat="1" ht="15.75" hidden="1">
      <c r="A234" s="89" t="s">
        <v>405</v>
      </c>
      <c r="B234" s="102">
        <v>1</v>
      </c>
      <c r="C234" s="84">
        <f>SUMIF($B$217:$B$233,"1",C$217:C$233)</f>
        <v>0</v>
      </c>
      <c r="D234" s="84">
        <f>SUMIF($B$217:$B$233,"1",D$217:D$233)</f>
        <v>0</v>
      </c>
      <c r="E234" s="84"/>
    </row>
    <row r="235" spans="1:5" s="10" customFormat="1" ht="15.75" hidden="1">
      <c r="A235" s="89" t="s">
        <v>244</v>
      </c>
      <c r="B235" s="102">
        <v>2</v>
      </c>
      <c r="C235" s="84">
        <f>SUMIF($B$217:$B$233,"2",C$217:C$233)</f>
        <v>0</v>
      </c>
      <c r="D235" s="84">
        <f>SUMIF($B$217:$B$233,"2",D$217:D$233)</f>
        <v>0</v>
      </c>
      <c r="E235" s="84"/>
    </row>
    <row r="236" spans="1:5" s="10" customFormat="1" ht="15.75" hidden="1">
      <c r="A236" s="89" t="s">
        <v>136</v>
      </c>
      <c r="B236" s="102">
        <v>3</v>
      </c>
      <c r="C236" s="84">
        <f>SUMIF($B$217:$B$233,"3",C$217:C$233)</f>
        <v>0</v>
      </c>
      <c r="D236" s="84">
        <f>SUMIF($B$217:$B$233,"3",D$217:D$233)</f>
        <v>0</v>
      </c>
      <c r="E236" s="84"/>
    </row>
    <row r="237" spans="1:5" s="10" customFormat="1" ht="15.75" hidden="1">
      <c r="A237" s="68" t="s">
        <v>383</v>
      </c>
      <c r="B237" s="17"/>
      <c r="C237" s="86"/>
      <c r="D237" s="86"/>
      <c r="E237" s="86"/>
    </row>
    <row r="238" spans="1:5" s="10" customFormat="1" ht="15.75" hidden="1">
      <c r="A238" s="89"/>
      <c r="B238" s="17"/>
      <c r="C238" s="86"/>
      <c r="D238" s="86"/>
      <c r="E238" s="86"/>
    </row>
    <row r="239" spans="1:5" s="10" customFormat="1" ht="47.25">
      <c r="A239" s="64" t="s">
        <v>382</v>
      </c>
      <c r="B239" s="17"/>
      <c r="C239" s="84"/>
      <c r="D239" s="84"/>
      <c r="E239" s="84"/>
    </row>
    <row r="240" spans="1:5" s="10" customFormat="1" ht="15.75">
      <c r="A240" s="89"/>
      <c r="B240" s="17"/>
      <c r="C240" s="84"/>
      <c r="D240" s="84"/>
      <c r="E240" s="84"/>
    </row>
    <row r="241" spans="1:5" s="10" customFormat="1" ht="15.75">
      <c r="A241" s="89" t="s">
        <v>508</v>
      </c>
      <c r="B241" s="17">
        <v>2</v>
      </c>
      <c r="C241" s="84">
        <v>177700</v>
      </c>
      <c r="D241" s="84">
        <v>177700</v>
      </c>
      <c r="E241" s="84">
        <v>177700</v>
      </c>
    </row>
    <row r="242" spans="1:5" s="10" customFormat="1" ht="33.75" customHeight="1">
      <c r="A242" s="64" t="s">
        <v>452</v>
      </c>
      <c r="B242" s="17"/>
      <c r="C242" s="84">
        <f>SUM(C240:C241)</f>
        <v>177700</v>
      </c>
      <c r="D242" s="84">
        <f>SUM(D240:D241)</f>
        <v>177700</v>
      </c>
      <c r="E242" s="84">
        <f>SUM(E240:E241)</f>
        <v>177700</v>
      </c>
    </row>
    <row r="243" spans="1:5" s="10" customFormat="1" ht="0.75" customHeight="1">
      <c r="A243" s="64"/>
      <c r="B243" s="17"/>
      <c r="C243" s="84"/>
      <c r="D243" s="84"/>
      <c r="E243" s="84"/>
    </row>
    <row r="244" spans="1:5" s="10" customFormat="1" ht="15.75" hidden="1">
      <c r="A244" s="64"/>
      <c r="B244" s="17"/>
      <c r="C244" s="84"/>
      <c r="D244" s="84"/>
      <c r="E244" s="84"/>
    </row>
    <row r="245" spans="1:5" s="10" customFormat="1" ht="31.5">
      <c r="A245" s="64" t="s">
        <v>736</v>
      </c>
      <c r="B245" s="17">
        <v>2</v>
      </c>
      <c r="C245" s="84"/>
      <c r="D245" s="84">
        <v>50000</v>
      </c>
      <c r="E245" s="84">
        <v>50000</v>
      </c>
    </row>
    <row r="246" spans="1:5" s="10" customFormat="1" ht="31.5">
      <c r="A246" s="64" t="s">
        <v>453</v>
      </c>
      <c r="B246" s="17"/>
      <c r="C246" s="84"/>
      <c r="D246" s="84">
        <f>SUM(D245)</f>
        <v>50000</v>
      </c>
      <c r="E246" s="84">
        <v>50000</v>
      </c>
    </row>
    <row r="247" spans="1:5" s="10" customFormat="1" ht="31.5">
      <c r="A247" s="43" t="s">
        <v>383</v>
      </c>
      <c r="B247" s="104"/>
      <c r="C247" s="86">
        <f>SUM(C248:C248:C250)</f>
        <v>177700</v>
      </c>
      <c r="D247" s="86">
        <f>SUM(D248:D248:D250)</f>
        <v>227700</v>
      </c>
      <c r="E247" s="86">
        <f>SUM(E248:E248:E250)</f>
        <v>227700</v>
      </c>
    </row>
    <row r="248" spans="1:5" s="10" customFormat="1" ht="15.75">
      <c r="A248" s="89" t="s">
        <v>405</v>
      </c>
      <c r="B248" s="102">
        <v>1</v>
      </c>
      <c r="C248" s="84">
        <f>SUMIF($B$237:$B$247,"1",C$237:C$247)</f>
        <v>0</v>
      </c>
      <c r="D248" s="84">
        <f>SUMIF($B$237:$B$247,"1",D$237:D$247)</f>
        <v>0</v>
      </c>
      <c r="E248" s="84"/>
    </row>
    <row r="249" spans="1:5" s="10" customFormat="1" ht="15.75">
      <c r="A249" s="89" t="s">
        <v>244</v>
      </c>
      <c r="B249" s="102">
        <v>2</v>
      </c>
      <c r="C249" s="84">
        <f>SUMIF($B$237:$B$247,"2",C$237:C$247)</f>
        <v>177700</v>
      </c>
      <c r="D249" s="84">
        <f>SUMIF($B$237:$B$247,"2",D$237:D$247)</f>
        <v>227700</v>
      </c>
      <c r="E249" s="84">
        <f>SUMIF($B$237:$B$247,"2",E$237:E$247)</f>
        <v>227700</v>
      </c>
    </row>
    <row r="250" spans="1:5" s="10" customFormat="1" ht="15.75">
      <c r="A250" s="89" t="s">
        <v>136</v>
      </c>
      <c r="B250" s="102">
        <v>3</v>
      </c>
      <c r="C250" s="84">
        <f>SUMIF($B$237:$B$247,"3",C$237:C$247)</f>
        <v>0</v>
      </c>
      <c r="D250" s="84">
        <f>SUMIF($B$237:$B$247,"3",D$237:D$247)</f>
        <v>0</v>
      </c>
      <c r="E250" s="84"/>
    </row>
    <row r="251" spans="1:5" s="10" customFormat="1" ht="15.75">
      <c r="A251" s="68" t="s">
        <v>384</v>
      </c>
      <c r="B251" s="17"/>
      <c r="C251" s="86"/>
      <c r="D251" s="86"/>
      <c r="E251" s="86"/>
    </row>
    <row r="252" spans="1:5" s="10" customFormat="1" ht="15.75">
      <c r="A252" s="64"/>
      <c r="B252" s="17"/>
      <c r="C252" s="84"/>
      <c r="D252" s="84"/>
      <c r="E252" s="84"/>
    </row>
    <row r="253" spans="1:5" s="10" customFormat="1" ht="47.25">
      <c r="A253" s="64" t="s">
        <v>385</v>
      </c>
      <c r="B253" s="17"/>
      <c r="C253" s="84"/>
      <c r="D253" s="84"/>
      <c r="E253" s="84"/>
    </row>
    <row r="254" spans="1:5" s="10" customFormat="1" ht="31.5">
      <c r="A254" s="89" t="s">
        <v>562</v>
      </c>
      <c r="B254" s="17">
        <v>2</v>
      </c>
      <c r="C254" s="84">
        <v>215000</v>
      </c>
      <c r="D254" s="84">
        <v>215000</v>
      </c>
      <c r="E254" s="84">
        <v>215000</v>
      </c>
    </row>
    <row r="255" spans="1:5" s="10" customFormat="1" ht="47.25">
      <c r="A255" s="64" t="s">
        <v>454</v>
      </c>
      <c r="B255" s="17"/>
      <c r="C255" s="84">
        <f>SUM(C254)</f>
        <v>215000</v>
      </c>
      <c r="D255" s="84">
        <f>SUM(D254)</f>
        <v>215000</v>
      </c>
      <c r="E255" s="84">
        <f>SUM(E254)</f>
        <v>215000</v>
      </c>
    </row>
    <row r="256" spans="1:5" s="10" customFormat="1" ht="15.75">
      <c r="A256" s="64"/>
      <c r="B256" s="17"/>
      <c r="C256" s="84"/>
      <c r="D256" s="84"/>
      <c r="E256" s="84"/>
    </row>
    <row r="257" spans="1:5" s="10" customFormat="1" ht="15.75">
      <c r="A257" s="64"/>
      <c r="B257" s="17"/>
      <c r="C257" s="84"/>
      <c r="D257" s="84"/>
      <c r="E257" s="84"/>
    </row>
    <row r="258" spans="1:5" s="10" customFormat="1" ht="15.75">
      <c r="A258" s="64"/>
      <c r="B258" s="17"/>
      <c r="C258" s="84"/>
      <c r="D258" s="84"/>
      <c r="E258" s="84"/>
    </row>
    <row r="259" spans="1:5" s="10" customFormat="1" ht="31.5">
      <c r="A259" s="64" t="s">
        <v>455</v>
      </c>
      <c r="B259" s="17"/>
      <c r="C259" s="84"/>
      <c r="D259" s="84"/>
      <c r="E259" s="84"/>
    </row>
    <row r="260" spans="1:5" s="10" customFormat="1" ht="31.5">
      <c r="A260" s="43" t="s">
        <v>384</v>
      </c>
      <c r="B260" s="104"/>
      <c r="C260" s="86">
        <f>SUM(C261:C261:C263)</f>
        <v>215000</v>
      </c>
      <c r="D260" s="86">
        <f>SUM(D261:D261:D263)</f>
        <v>215000</v>
      </c>
      <c r="E260" s="86">
        <f>SUM(E261:E261:E263)</f>
        <v>215000</v>
      </c>
    </row>
    <row r="261" spans="1:5" s="10" customFormat="1" ht="15.75">
      <c r="A261" s="89" t="s">
        <v>405</v>
      </c>
      <c r="B261" s="102">
        <v>1</v>
      </c>
      <c r="C261" s="84">
        <f>SUMIF($B$251:$B$260,"1",C$251:C$260)</f>
        <v>0</v>
      </c>
      <c r="D261" s="84">
        <f>SUMIF($B$251:$B$260,"1",D$251:D$260)</f>
        <v>0</v>
      </c>
      <c r="E261" s="84"/>
    </row>
    <row r="262" spans="1:5" s="10" customFormat="1" ht="15.75">
      <c r="A262" s="89" t="s">
        <v>244</v>
      </c>
      <c r="B262" s="102">
        <v>2</v>
      </c>
      <c r="C262" s="84">
        <f>SUMIF($B$251:$B$260,"2",C$251:C$260)</f>
        <v>215000</v>
      </c>
      <c r="D262" s="84">
        <f>SUMIF($B$251:$B$260,"2",D$251:D$260)</f>
        <v>215000</v>
      </c>
      <c r="E262" s="84">
        <f>SUMIF($B$251:$B$260,"2",E$251:E$260)</f>
        <v>215000</v>
      </c>
    </row>
    <row r="263" spans="1:5" s="10" customFormat="1" ht="15.75">
      <c r="A263" s="89" t="s">
        <v>136</v>
      </c>
      <c r="B263" s="102">
        <v>3</v>
      </c>
      <c r="C263" s="84">
        <f>SUMIF($B$251:$B$260,"3",C$251:C$260)</f>
        <v>0</v>
      </c>
      <c r="D263" s="84">
        <f>SUMIF($B$251:$B$260,"3",D$251:D$260)</f>
        <v>0</v>
      </c>
      <c r="E263" s="84"/>
    </row>
    <row r="264" spans="1:5" s="10" customFormat="1" ht="49.5">
      <c r="A264" s="69" t="s">
        <v>467</v>
      </c>
      <c r="B264" s="105"/>
      <c r="C264" s="85"/>
      <c r="D264" s="85"/>
      <c r="E264" s="85"/>
    </row>
    <row r="265" spans="1:5" s="10" customFormat="1" ht="31.5">
      <c r="A265" s="68" t="s">
        <v>174</v>
      </c>
      <c r="B265" s="105"/>
      <c r="C265" s="85"/>
      <c r="D265" s="85"/>
      <c r="E265" s="85"/>
    </row>
    <row r="266" spans="1:5" s="10" customFormat="1" ht="28.5" customHeight="1">
      <c r="A266" s="64" t="s">
        <v>230</v>
      </c>
      <c r="B266" s="105">
        <v>2</v>
      </c>
      <c r="C266" s="87">
        <v>8651191</v>
      </c>
      <c r="D266" s="87">
        <v>8651191</v>
      </c>
      <c r="E266" s="87">
        <v>8651191</v>
      </c>
    </row>
    <row r="267" spans="1:5" s="10" customFormat="1" ht="15.75">
      <c r="A267" s="64" t="s">
        <v>458</v>
      </c>
      <c r="B267" s="104">
        <v>2</v>
      </c>
      <c r="C267" s="87"/>
      <c r="D267" s="87"/>
      <c r="E267" s="87"/>
    </row>
    <row r="268" spans="1:5" s="10" customFormat="1" ht="31.5">
      <c r="A268" s="43" t="s">
        <v>174</v>
      </c>
      <c r="B268" s="104"/>
      <c r="C268" s="86">
        <f>SUM(C269:C271)</f>
        <v>8651191</v>
      </c>
      <c r="D268" s="86">
        <f>SUM(D269:D271)</f>
        <v>8651191</v>
      </c>
      <c r="E268" s="86">
        <f>SUM(E269:E271)</f>
        <v>8651191</v>
      </c>
    </row>
    <row r="269" spans="1:5" s="10" customFormat="1" ht="15.75">
      <c r="A269" s="89" t="s">
        <v>405</v>
      </c>
      <c r="B269" s="102">
        <v>1</v>
      </c>
      <c r="C269" s="84">
        <f>SUMIF($B$265:$B$268,"1",C$265:C$268)</f>
        <v>0</v>
      </c>
      <c r="D269" s="84">
        <f>SUMIF($B$265:$B$268,"1",D$265:D$268)</f>
        <v>0</v>
      </c>
      <c r="E269" s="84"/>
    </row>
    <row r="270" spans="1:5" s="10" customFormat="1" ht="15.75">
      <c r="A270" s="89" t="s">
        <v>244</v>
      </c>
      <c r="B270" s="102">
        <v>2</v>
      </c>
      <c r="C270" s="84">
        <f>SUMIF($B$265:$B$268,"2",C$265:C$268)</f>
        <v>8651191</v>
      </c>
      <c r="D270" s="84">
        <f>SUMIF($B$265:$B$268,"2",D$265:D$268)</f>
        <v>8651191</v>
      </c>
      <c r="E270" s="84">
        <f>SUMIF($B$265:$B$268,"2",E$265:E$268)</f>
        <v>8651191</v>
      </c>
    </row>
    <row r="271" spans="1:5" s="10" customFormat="1" ht="15.75">
      <c r="A271" s="89" t="s">
        <v>136</v>
      </c>
      <c r="B271" s="102">
        <v>3</v>
      </c>
      <c r="C271" s="84">
        <f>SUMIF($B$265:$B$268,"3",C$265:C$268)</f>
        <v>0</v>
      </c>
      <c r="D271" s="84">
        <f>SUMIF($B$265:$B$268,"3",D$265:D$268)</f>
        <v>0</v>
      </c>
      <c r="E271" s="84"/>
    </row>
    <row r="272" spans="1:5" s="10" customFormat="1" ht="31.5">
      <c r="A272" s="68" t="s">
        <v>175</v>
      </c>
      <c r="B272" s="102"/>
      <c r="C272" s="84"/>
      <c r="D272" s="84"/>
      <c r="E272" s="84"/>
    </row>
    <row r="273" spans="1:5" s="10" customFormat="1" ht="31.5" hidden="1">
      <c r="A273" s="64" t="s">
        <v>230</v>
      </c>
      <c r="B273" s="105">
        <v>2</v>
      </c>
      <c r="C273" s="84"/>
      <c r="D273" s="84"/>
      <c r="E273" s="84"/>
    </row>
    <row r="274" spans="1:5" s="10" customFormat="1" ht="15.75" hidden="1">
      <c r="A274" s="64" t="s">
        <v>458</v>
      </c>
      <c r="B274" s="104">
        <v>2</v>
      </c>
      <c r="C274" s="87"/>
      <c r="D274" s="87"/>
      <c r="E274" s="87"/>
    </row>
    <row r="275" spans="1:5" s="10" customFormat="1" ht="31.5">
      <c r="A275" s="43" t="s">
        <v>175</v>
      </c>
      <c r="B275" s="104"/>
      <c r="C275" s="86">
        <f>SUM(C276:C278)</f>
        <v>0</v>
      </c>
      <c r="D275" s="86">
        <f>SUM(D276:D278)</f>
        <v>0</v>
      </c>
      <c r="E275" s="86"/>
    </row>
    <row r="276" spans="1:5" s="10" customFormat="1" ht="15.75">
      <c r="A276" s="89" t="s">
        <v>405</v>
      </c>
      <c r="B276" s="102">
        <v>1</v>
      </c>
      <c r="C276" s="84">
        <f>SUMIF($B$272:$B$275,"1",C$272:C$275)</f>
        <v>0</v>
      </c>
      <c r="D276" s="84">
        <f>SUMIF($B$272:$B$275,"1",D$272:D$275)</f>
        <v>0</v>
      </c>
      <c r="E276" s="84"/>
    </row>
    <row r="277" spans="1:5" s="10" customFormat="1" ht="15.75">
      <c r="A277" s="89" t="s">
        <v>244</v>
      </c>
      <c r="B277" s="102">
        <v>2</v>
      </c>
      <c r="C277" s="84">
        <f>SUMIF($B$272:$B$275,"2",C$272:C$275)</f>
        <v>0</v>
      </c>
      <c r="D277" s="84">
        <f>SUMIF($B$272:$B$275,"2",D$272:D$275)</f>
        <v>0</v>
      </c>
      <c r="E277" s="84"/>
    </row>
    <row r="278" spans="1:5" s="10" customFormat="1" ht="15.75">
      <c r="A278" s="89" t="s">
        <v>136</v>
      </c>
      <c r="B278" s="102">
        <v>3</v>
      </c>
      <c r="C278" s="84">
        <f>SUMIF($B$272:$B$275,"3",C$272:C$275)</f>
        <v>0</v>
      </c>
      <c r="D278" s="84">
        <f>SUMIF($B$272:$B$275,"3",D$272:D$275)</f>
        <v>0</v>
      </c>
      <c r="E278" s="84"/>
    </row>
    <row r="279" spans="1:5" s="10" customFormat="1" ht="49.5">
      <c r="A279" s="69" t="s">
        <v>96</v>
      </c>
      <c r="B279" s="105"/>
      <c r="C279" s="85"/>
      <c r="D279" s="85"/>
      <c r="E279" s="85"/>
    </row>
    <row r="280" spans="1:5" s="10" customFormat="1" ht="31.5">
      <c r="A280" s="68" t="s">
        <v>172</v>
      </c>
      <c r="B280" s="104"/>
      <c r="C280" s="87"/>
      <c r="D280" s="87"/>
      <c r="E280" s="87"/>
    </row>
    <row r="281" spans="1:5" s="10" customFormat="1" ht="15.75">
      <c r="A281" s="64" t="s">
        <v>229</v>
      </c>
      <c r="B281" s="104"/>
      <c r="C281" s="87"/>
      <c r="D281" s="87"/>
      <c r="E281" s="87"/>
    </row>
    <row r="282" spans="1:5" s="10" customFormat="1" ht="31.5" hidden="1">
      <c r="A282" s="89" t="s">
        <v>456</v>
      </c>
      <c r="B282" s="104"/>
      <c r="C282" s="87"/>
      <c r="D282" s="87"/>
      <c r="E282" s="87"/>
    </row>
    <row r="283" spans="1:5" s="10" customFormat="1" ht="31.5" hidden="1">
      <c r="A283" s="89" t="s">
        <v>241</v>
      </c>
      <c r="B283" s="104"/>
      <c r="C283" s="87"/>
      <c r="D283" s="87"/>
      <c r="E283" s="87"/>
    </row>
    <row r="284" spans="1:5" s="10" customFormat="1" ht="31.5" hidden="1">
      <c r="A284" s="89" t="s">
        <v>457</v>
      </c>
      <c r="B284" s="104"/>
      <c r="C284" s="87"/>
      <c r="D284" s="87"/>
      <c r="E284" s="87"/>
    </row>
    <row r="285" spans="1:5" s="10" customFormat="1" ht="31.5">
      <c r="A285" s="89" t="s">
        <v>240</v>
      </c>
      <c r="B285" s="104">
        <v>2</v>
      </c>
      <c r="C285" s="87"/>
      <c r="D285" s="87"/>
      <c r="E285" s="87">
        <v>553579</v>
      </c>
    </row>
    <row r="286" spans="1:5" s="10" customFormat="1" ht="15.75" hidden="1">
      <c r="A286" s="89" t="s">
        <v>239</v>
      </c>
      <c r="B286" s="104"/>
      <c r="C286" s="87"/>
      <c r="D286" s="87"/>
      <c r="E286" s="87"/>
    </row>
    <row r="287" spans="1:5" s="10" customFormat="1" ht="15.75" hidden="1">
      <c r="A287" s="64" t="s">
        <v>231</v>
      </c>
      <c r="B287" s="104"/>
      <c r="C287" s="87"/>
      <c r="D287" s="87"/>
      <c r="E287" s="87"/>
    </row>
    <row r="288" spans="1:5" s="10" customFormat="1" ht="31.5" hidden="1">
      <c r="A288" s="64" t="s">
        <v>232</v>
      </c>
      <c r="B288" s="104"/>
      <c r="C288" s="87"/>
      <c r="D288" s="87"/>
      <c r="E288" s="87"/>
    </row>
    <row r="289" spans="1:5" s="10" customFormat="1" ht="31.5">
      <c r="A289" s="43" t="s">
        <v>172</v>
      </c>
      <c r="B289" s="104"/>
      <c r="C289" s="86">
        <f>SUM(C290:C292)</f>
        <v>0</v>
      </c>
      <c r="D289" s="86">
        <f>SUM(D290:D292)</f>
        <v>0</v>
      </c>
      <c r="E289" s="86">
        <f>SUM(E290:E292)</f>
        <v>553579</v>
      </c>
    </row>
    <row r="290" spans="1:5" s="10" customFormat="1" ht="15.75">
      <c r="A290" s="89" t="s">
        <v>405</v>
      </c>
      <c r="B290" s="102">
        <v>1</v>
      </c>
      <c r="C290" s="84">
        <f>SUMIF($B$280:$B$289,"1",C$280:C$289)</f>
        <v>0</v>
      </c>
      <c r="D290" s="84">
        <f>SUMIF($B$280:$B$289,"1",D$280:D$289)</f>
        <v>0</v>
      </c>
      <c r="E290" s="84"/>
    </row>
    <row r="291" spans="1:5" s="10" customFormat="1" ht="15.75">
      <c r="A291" s="89" t="s">
        <v>244</v>
      </c>
      <c r="B291" s="102">
        <v>2</v>
      </c>
      <c r="C291" s="84">
        <f>SUMIF($B$280:$B$289,"2",C$280:C$289)</f>
        <v>0</v>
      </c>
      <c r="D291" s="84">
        <f>SUMIF($B$280:$B$289,"2",D$280:D$289)</f>
        <v>0</v>
      </c>
      <c r="E291" s="84">
        <f>SUMIF($B$280:$B$289,"2",E$280:E$289)</f>
        <v>553579</v>
      </c>
    </row>
    <row r="292" spans="1:5" s="10" customFormat="1" ht="15.75">
      <c r="A292" s="89" t="s">
        <v>136</v>
      </c>
      <c r="B292" s="102">
        <v>3</v>
      </c>
      <c r="C292" s="84">
        <f>SUMIF($B$280:$B$289,"3",C$280:C$289)</f>
        <v>0</v>
      </c>
      <c r="D292" s="84">
        <f>SUMIF($B$280:$B$289,"3",D$280:D$289)</f>
        <v>0</v>
      </c>
      <c r="E292" s="84"/>
    </row>
    <row r="293" spans="1:5" s="10" customFormat="1" ht="31.5">
      <c r="A293" s="68" t="s">
        <v>173</v>
      </c>
      <c r="B293" s="104"/>
      <c r="C293" s="87"/>
      <c r="D293" s="87"/>
      <c r="E293" s="87"/>
    </row>
    <row r="294" spans="1:5" s="10" customFormat="1" ht="15.75" hidden="1">
      <c r="A294" s="64" t="s">
        <v>229</v>
      </c>
      <c r="B294" s="104"/>
      <c r="C294" s="87"/>
      <c r="D294" s="87"/>
      <c r="E294" s="87"/>
    </row>
    <row r="295" spans="1:5" s="10" customFormat="1" ht="31.5" hidden="1">
      <c r="A295" s="89" t="s">
        <v>456</v>
      </c>
      <c r="B295" s="104"/>
      <c r="C295" s="87"/>
      <c r="D295" s="87"/>
      <c r="E295" s="87"/>
    </row>
    <row r="296" spans="1:5" s="10" customFormat="1" ht="31.5" hidden="1">
      <c r="A296" s="89" t="s">
        <v>241</v>
      </c>
      <c r="B296" s="104"/>
      <c r="C296" s="87"/>
      <c r="D296" s="87"/>
      <c r="E296" s="87"/>
    </row>
    <row r="297" spans="1:5" s="10" customFormat="1" ht="31.5">
      <c r="A297" s="89" t="s">
        <v>457</v>
      </c>
      <c r="B297" s="104">
        <v>2</v>
      </c>
      <c r="C297" s="87">
        <v>10795000</v>
      </c>
      <c r="D297" s="87">
        <v>10795000</v>
      </c>
      <c r="E297" s="87">
        <v>10795000</v>
      </c>
    </row>
    <row r="298" spans="1:5" s="10" customFormat="1" ht="15" customHeight="1" hidden="1">
      <c r="A298" s="89" t="s">
        <v>240</v>
      </c>
      <c r="B298" s="104">
        <v>2</v>
      </c>
      <c r="C298" s="87"/>
      <c r="D298" s="87"/>
      <c r="E298" s="87"/>
    </row>
    <row r="299" spans="1:5" s="10" customFormat="1" ht="15" customHeight="1" hidden="1">
      <c r="A299" s="89" t="s">
        <v>239</v>
      </c>
      <c r="B299" s="104"/>
      <c r="C299" s="87"/>
      <c r="D299" s="87"/>
      <c r="E299" s="87"/>
    </row>
    <row r="300" spans="1:5" s="10" customFormat="1" ht="16.5" customHeight="1" hidden="1">
      <c r="A300" s="64" t="s">
        <v>231</v>
      </c>
      <c r="B300" s="104"/>
      <c r="C300" s="87"/>
      <c r="D300" s="87"/>
      <c r="E300" s="87"/>
    </row>
    <row r="301" spans="1:5" s="10" customFormat="1" ht="15" customHeight="1" hidden="1">
      <c r="A301" s="64" t="s">
        <v>232</v>
      </c>
      <c r="B301" s="104"/>
      <c r="C301" s="87"/>
      <c r="D301" s="87"/>
      <c r="E301" s="87"/>
    </row>
    <row r="302" spans="1:5" s="10" customFormat="1" ht="31.5">
      <c r="A302" s="43" t="s">
        <v>173</v>
      </c>
      <c r="B302" s="104"/>
      <c r="C302" s="86">
        <f>SUM(C303:C305)</f>
        <v>10795000</v>
      </c>
      <c r="D302" s="86">
        <f>SUM(D303:D305)</f>
        <v>10795000</v>
      </c>
      <c r="E302" s="86">
        <f>SUM(E303:E305)</f>
        <v>10795000</v>
      </c>
    </row>
    <row r="303" spans="1:5" s="10" customFormat="1" ht="15.75">
      <c r="A303" s="89" t="s">
        <v>405</v>
      </c>
      <c r="B303" s="102">
        <v>1</v>
      </c>
      <c r="C303" s="84">
        <f>SUMIF($B$293:$B$302,"1",C$293:C$302)</f>
        <v>0</v>
      </c>
      <c r="D303" s="84">
        <f>SUMIF($B$293:$B$302,"1",D$293:D$302)</f>
        <v>0</v>
      </c>
      <c r="E303" s="84"/>
    </row>
    <row r="304" spans="1:5" s="10" customFormat="1" ht="15.75">
      <c r="A304" s="89" t="s">
        <v>244</v>
      </c>
      <c r="B304" s="102">
        <v>2</v>
      </c>
      <c r="C304" s="84">
        <f>SUMIF($B$293:$B$302,"2",C$293:C$302)</f>
        <v>10795000</v>
      </c>
      <c r="D304" s="84">
        <f>SUMIF($B$293:$B$302,"2",D$293:D$302)</f>
        <v>10795000</v>
      </c>
      <c r="E304" s="84">
        <f>SUMIF($B$293:$B$302,"2",E$293:E$302)</f>
        <v>10795000</v>
      </c>
    </row>
    <row r="305" spans="1:5" s="10" customFormat="1" ht="15.75">
      <c r="A305" s="89" t="s">
        <v>136</v>
      </c>
      <c r="B305" s="102">
        <v>3</v>
      </c>
      <c r="C305" s="84">
        <f>SUMIF($B$293:$B$302,"3",C$293:C$302)</f>
        <v>0</v>
      </c>
      <c r="D305" s="84">
        <f>SUMIF($B$293:$B$302,"3",D$293:D$302)</f>
        <v>0</v>
      </c>
      <c r="E305" s="84"/>
    </row>
    <row r="306" spans="1:5" s="10" customFormat="1" ht="16.5">
      <c r="A306" s="69" t="s">
        <v>97</v>
      </c>
      <c r="B306" s="105"/>
      <c r="C306" s="109">
        <f>C93+C123+C155+C213++C233+C247+C260+C268+C275+C289+C302</f>
        <v>91975867</v>
      </c>
      <c r="D306" s="109">
        <f>D93+D123+D155+D213++D233+D247+D260+D268+D275+D289+D302</f>
        <v>96343920</v>
      </c>
      <c r="E306" s="109">
        <f>E93+E123+E155+E213++E233+E247+E260+E268+E275+E289+E302</f>
        <v>102785174</v>
      </c>
    </row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</sheetData>
  <sheetProtection/>
  <mergeCells count="2">
    <mergeCell ref="A1:E1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fitToHeight="3" fitToWidth="1" horizontalDpi="300" verticalDpi="300" orientation="portrait" paperSize="9" scale="66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2"/>
  <sheetViews>
    <sheetView zoomScalePageLayoutView="0" workbookViewId="0" topLeftCell="A136">
      <selection activeCell="U36" sqref="U36"/>
    </sheetView>
  </sheetViews>
  <sheetFormatPr defaultColWidth="9.140625" defaultRowHeight="15"/>
  <cols>
    <col min="1" max="1" width="58.7109375" style="16" customWidth="1"/>
    <col min="2" max="2" width="5.7109375" style="103" customWidth="1"/>
    <col min="3" max="5" width="13.7109375" style="41" customWidth="1"/>
    <col min="6" max="16384" width="9.140625" style="16" customWidth="1"/>
  </cols>
  <sheetData>
    <row r="1" spans="1:5" ht="32.25" customHeight="1">
      <c r="A1" s="378" t="s">
        <v>531</v>
      </c>
      <c r="B1" s="378"/>
      <c r="C1" s="378"/>
      <c r="D1" s="378"/>
      <c r="E1" s="378"/>
    </row>
    <row r="2" spans="1:5" ht="15.75">
      <c r="A2" s="361" t="s">
        <v>468</v>
      </c>
      <c r="B2" s="361"/>
      <c r="C2" s="361"/>
      <c r="D2" s="45"/>
      <c r="E2" s="45"/>
    </row>
    <row r="3" spans="1:5" ht="15.75">
      <c r="A3" s="45"/>
      <c r="C3" s="45"/>
      <c r="D3" s="45"/>
      <c r="E3" s="45"/>
    </row>
    <row r="4" spans="1:5" s="10" customFormat="1" ht="31.5">
      <c r="A4" s="17" t="s">
        <v>9</v>
      </c>
      <c r="B4" s="17" t="s">
        <v>152</v>
      </c>
      <c r="C4" s="40" t="s">
        <v>4</v>
      </c>
      <c r="D4" s="40" t="s">
        <v>794</v>
      </c>
      <c r="E4" s="40" t="s">
        <v>798</v>
      </c>
    </row>
    <row r="5" spans="1:5" s="10" customFormat="1" ht="16.5">
      <c r="A5" s="69" t="s">
        <v>95</v>
      </c>
      <c r="B5" s="105"/>
      <c r="C5" s="84"/>
      <c r="D5" s="84"/>
      <c r="E5" s="84"/>
    </row>
    <row r="6" spans="1:5" s="10" customFormat="1" ht="15.75">
      <c r="A6" s="68" t="s">
        <v>88</v>
      </c>
      <c r="B6" s="104"/>
      <c r="C6" s="84"/>
      <c r="D6" s="84"/>
      <c r="E6" s="84"/>
    </row>
    <row r="7" spans="1:5" s="10" customFormat="1" ht="15.75">
      <c r="A7" s="43" t="s">
        <v>180</v>
      </c>
      <c r="B7" s="104"/>
      <c r="C7" s="86">
        <f>SUM(C8:C10)</f>
        <v>27343470</v>
      </c>
      <c r="D7" s="86">
        <f>SUM(D8:D10)</f>
        <v>28631048</v>
      </c>
      <c r="E7" s="86">
        <f>SUM(E8:E10)</f>
        <v>27929204</v>
      </c>
    </row>
    <row r="8" spans="1:5" s="10" customFormat="1" ht="15.75">
      <c r="A8" s="89" t="s">
        <v>405</v>
      </c>
      <c r="B8" s="102">
        <v>1</v>
      </c>
      <c r="C8" s="84">
        <f>COFOG!C56</f>
        <v>0</v>
      </c>
      <c r="D8" s="84">
        <f>COFOG!E56</f>
        <v>0</v>
      </c>
      <c r="E8" s="84">
        <f>COFOG!F56</f>
        <v>0</v>
      </c>
    </row>
    <row r="9" spans="1:5" s="10" customFormat="1" ht="15.75">
      <c r="A9" s="89" t="s">
        <v>244</v>
      </c>
      <c r="B9" s="102">
        <v>2</v>
      </c>
      <c r="C9" s="84">
        <f>COFOG!C57</f>
        <v>25957870</v>
      </c>
      <c r="D9" s="84">
        <f>COFOG!E57</f>
        <v>27160764</v>
      </c>
      <c r="E9" s="84">
        <v>26458920</v>
      </c>
    </row>
    <row r="10" spans="1:5" s="10" customFormat="1" ht="15.75">
      <c r="A10" s="89" t="s">
        <v>136</v>
      </c>
      <c r="B10" s="102">
        <v>3</v>
      </c>
      <c r="C10" s="84">
        <f>COFOG!C58</f>
        <v>1385600</v>
      </c>
      <c r="D10" s="84">
        <f>COFOG!E58</f>
        <v>1470284</v>
      </c>
      <c r="E10" s="84">
        <f>COFOG!F58</f>
        <v>1470284</v>
      </c>
    </row>
    <row r="11" spans="1:5" s="10" customFormat="1" ht="31.5">
      <c r="A11" s="43" t="s">
        <v>182</v>
      </c>
      <c r="B11" s="104"/>
      <c r="C11" s="86">
        <f>SUM(C12:C14)</f>
        <v>4326980</v>
      </c>
      <c r="D11" s="86">
        <f>SUM(D12:D14)</f>
        <v>4478672</v>
      </c>
      <c r="E11" s="86">
        <f>SUM(E12:E14)</f>
        <v>4457104</v>
      </c>
    </row>
    <row r="12" spans="1:5" s="10" customFormat="1" ht="15.75">
      <c r="A12" s="89" t="s">
        <v>405</v>
      </c>
      <c r="B12" s="102">
        <v>1</v>
      </c>
      <c r="C12" s="84">
        <f>COFOG!G56</f>
        <v>0</v>
      </c>
      <c r="D12" s="84">
        <f>COFOG!I56</f>
        <v>0</v>
      </c>
      <c r="E12" s="84"/>
    </row>
    <row r="13" spans="1:5" s="10" customFormat="1" ht="15.75">
      <c r="A13" s="89" t="s">
        <v>244</v>
      </c>
      <c r="B13" s="102">
        <v>2</v>
      </c>
      <c r="C13" s="84">
        <f>COFOG!G57</f>
        <v>3940783</v>
      </c>
      <c r="D13" s="84">
        <f>COFOG!I57</f>
        <v>4050159</v>
      </c>
      <c r="E13" s="84">
        <f>COFOG!J57</f>
        <v>4028591</v>
      </c>
    </row>
    <row r="14" spans="1:5" s="10" customFormat="1" ht="15.75">
      <c r="A14" s="89" t="s">
        <v>136</v>
      </c>
      <c r="B14" s="102">
        <v>3</v>
      </c>
      <c r="C14" s="84">
        <f>COFOG!G58</f>
        <v>386197</v>
      </c>
      <c r="D14" s="84">
        <f>COFOG!I58</f>
        <v>428513</v>
      </c>
      <c r="E14" s="84">
        <f>COFOG!J58</f>
        <v>428513</v>
      </c>
    </row>
    <row r="15" spans="1:5" s="10" customFormat="1" ht="15.75">
      <c r="A15" s="43" t="s">
        <v>183</v>
      </c>
      <c r="B15" s="104"/>
      <c r="C15" s="86">
        <f>SUM(C16:C18)</f>
        <v>14126051</v>
      </c>
      <c r="D15" s="86">
        <f>SUM(D16:D18)</f>
        <v>15084644</v>
      </c>
      <c r="E15" s="86">
        <f>SUM(E16:E18)</f>
        <v>15517961</v>
      </c>
    </row>
    <row r="16" spans="1:5" s="10" customFormat="1" ht="15.75">
      <c r="A16" s="89" t="s">
        <v>405</v>
      </c>
      <c r="B16" s="102">
        <v>1</v>
      </c>
      <c r="C16" s="84">
        <f>COFOG!K56</f>
        <v>0</v>
      </c>
      <c r="D16" s="84">
        <f>COFOG!M56</f>
        <v>0</v>
      </c>
      <c r="E16" s="84"/>
    </row>
    <row r="17" spans="1:5" s="10" customFormat="1" ht="15.75">
      <c r="A17" s="89" t="s">
        <v>244</v>
      </c>
      <c r="B17" s="102">
        <v>2</v>
      </c>
      <c r="C17" s="84">
        <f>COFOG!K57</f>
        <v>14126051</v>
      </c>
      <c r="D17" s="84">
        <f>COFOG!M57</f>
        <v>15084644</v>
      </c>
      <c r="E17" s="84">
        <v>15517961</v>
      </c>
    </row>
    <row r="18" spans="1:5" s="10" customFormat="1" ht="15.75">
      <c r="A18" s="89" t="s">
        <v>136</v>
      </c>
      <c r="B18" s="102">
        <v>3</v>
      </c>
      <c r="C18" s="84">
        <f>COFOG!K58</f>
        <v>0</v>
      </c>
      <c r="D18" s="84">
        <f>COFOG!M58</f>
        <v>0</v>
      </c>
      <c r="E18" s="84"/>
    </row>
    <row r="19" spans="1:5" s="10" customFormat="1" ht="15.75">
      <c r="A19" s="68" t="s">
        <v>184</v>
      </c>
      <c r="B19" s="104"/>
      <c r="C19" s="84"/>
      <c r="D19" s="84"/>
      <c r="E19" s="84"/>
    </row>
    <row r="20" spans="1:5" s="10" customFormat="1" ht="31.5">
      <c r="A20" s="111" t="s">
        <v>187</v>
      </c>
      <c r="B20" s="104"/>
      <c r="C20" s="84">
        <f>SUM(C21:C22)</f>
        <v>278400</v>
      </c>
      <c r="D20" s="84">
        <f>SUM(D21:D22)</f>
        <v>278400</v>
      </c>
      <c r="E20" s="84">
        <f>SUM(E21:E22)</f>
        <v>278400</v>
      </c>
    </row>
    <row r="21" spans="1:5" s="10" customFormat="1" ht="47.25">
      <c r="A21" s="89" t="s">
        <v>193</v>
      </c>
      <c r="B21" s="104">
        <v>2</v>
      </c>
      <c r="C21" s="84">
        <v>278400</v>
      </c>
      <c r="D21" s="84">
        <v>278400</v>
      </c>
      <c r="E21" s="84">
        <v>278400</v>
      </c>
    </row>
    <row r="22" spans="1:5" s="10" customFormat="1" ht="15.75" hidden="1">
      <c r="A22" s="89" t="s">
        <v>194</v>
      </c>
      <c r="B22" s="104">
        <v>2</v>
      </c>
      <c r="C22" s="84"/>
      <c r="D22" s="84"/>
      <c r="E22" s="84"/>
    </row>
    <row r="23" spans="1:5" s="10" customFormat="1" ht="15.75">
      <c r="A23" s="112" t="s">
        <v>185</v>
      </c>
      <c r="B23" s="104"/>
      <c r="C23" s="84">
        <f>SUM(C20:C20)</f>
        <v>278400</v>
      </c>
      <c r="D23" s="84">
        <f>SUM(D20:D20)</f>
        <v>278400</v>
      </c>
      <c r="E23" s="84">
        <f>SUM(E20:E20)</f>
        <v>278400</v>
      </c>
    </row>
    <row r="24" spans="1:5" s="10" customFormat="1" ht="15.75" hidden="1">
      <c r="A24" s="64" t="s">
        <v>195</v>
      </c>
      <c r="B24" s="104"/>
      <c r="C24" s="84"/>
      <c r="D24" s="84"/>
      <c r="E24" s="84"/>
    </row>
    <row r="25" spans="1:5" s="10" customFormat="1" ht="47.25" hidden="1">
      <c r="A25" s="110" t="s">
        <v>192</v>
      </c>
      <c r="B25" s="104">
        <v>2</v>
      </c>
      <c r="C25" s="84"/>
      <c r="D25" s="84"/>
      <c r="E25" s="84"/>
    </row>
    <row r="26" spans="1:5" s="10" customFormat="1" ht="47.25" hidden="1">
      <c r="A26" s="110" t="s">
        <v>192</v>
      </c>
      <c r="B26" s="104">
        <v>3</v>
      </c>
      <c r="C26" s="84"/>
      <c r="D26" s="84"/>
      <c r="E26" s="84"/>
    </row>
    <row r="27" spans="1:5" s="10" customFormat="1" ht="15.75">
      <c r="A27" s="112" t="s">
        <v>191</v>
      </c>
      <c r="B27" s="104"/>
      <c r="C27" s="84">
        <f>SUM(C25:C26)</f>
        <v>0</v>
      </c>
      <c r="D27" s="84">
        <f>SUM(D25:D26)</f>
        <v>0</v>
      </c>
      <c r="E27" s="84"/>
    </row>
    <row r="28" spans="1:5" s="10" customFormat="1" ht="31.5">
      <c r="A28" s="111" t="s">
        <v>188</v>
      </c>
      <c r="B28" s="104"/>
      <c r="C28" s="84">
        <f>SUM(C29:C29)</f>
        <v>0</v>
      </c>
      <c r="D28" s="84">
        <f>SUM(D29:D29)</f>
        <v>771050</v>
      </c>
      <c r="E28" s="84">
        <f>SUM(E29:E29)</f>
        <v>781050</v>
      </c>
    </row>
    <row r="29" spans="1:5" s="10" customFormat="1" ht="15.75">
      <c r="A29" s="89" t="s">
        <v>439</v>
      </c>
      <c r="B29" s="104">
        <v>2</v>
      </c>
      <c r="C29" s="84"/>
      <c r="D29" s="84">
        <v>771050</v>
      </c>
      <c r="E29" s="84">
        <v>781050</v>
      </c>
    </row>
    <row r="30" spans="1:5" s="10" customFormat="1" ht="15.75" hidden="1">
      <c r="A30" s="89" t="s">
        <v>189</v>
      </c>
      <c r="B30" s="104">
        <v>2</v>
      </c>
      <c r="C30" s="84"/>
      <c r="D30" s="84"/>
      <c r="E30" s="84"/>
    </row>
    <row r="31" spans="1:5" s="10" customFormat="1" ht="31.5" hidden="1">
      <c r="A31" s="89" t="s">
        <v>190</v>
      </c>
      <c r="B31" s="104">
        <v>2</v>
      </c>
      <c r="C31" s="84"/>
      <c r="D31" s="84"/>
      <c r="E31" s="84"/>
    </row>
    <row r="32" spans="1:5" s="10" customFormat="1" ht="15.75">
      <c r="A32" s="89" t="s">
        <v>415</v>
      </c>
      <c r="B32" s="104"/>
      <c r="C32" s="84">
        <f>C33+C48</f>
        <v>2355200</v>
      </c>
      <c r="D32" s="84">
        <f>D33+D48</f>
        <v>2580900</v>
      </c>
      <c r="E32" s="84">
        <f>E33+E48</f>
        <v>2595900</v>
      </c>
    </row>
    <row r="33" spans="1:5" s="10" customFormat="1" ht="15.75">
      <c r="A33" s="89" t="s">
        <v>416</v>
      </c>
      <c r="B33" s="104"/>
      <c r="C33" s="84">
        <f>SUM(C34:C47)</f>
        <v>2355200</v>
      </c>
      <c r="D33" s="84">
        <f>SUM(D34:D47)</f>
        <v>2560900</v>
      </c>
      <c r="E33" s="84">
        <f>SUM(E34:E47)</f>
        <v>2575900</v>
      </c>
    </row>
    <row r="34" spans="1:5" s="10" customFormat="1" ht="15.75">
      <c r="A34" s="89" t="s">
        <v>418</v>
      </c>
      <c r="B34" s="104">
        <v>2</v>
      </c>
      <c r="C34" s="84">
        <v>60000</v>
      </c>
      <c r="D34" s="84">
        <v>60000</v>
      </c>
      <c r="E34" s="84">
        <v>60000</v>
      </c>
    </row>
    <row r="35" spans="1:5" s="10" customFormat="1" ht="47.25">
      <c r="A35" s="89" t="s">
        <v>426</v>
      </c>
      <c r="B35" s="104">
        <v>2</v>
      </c>
      <c r="C35" s="84">
        <v>1225200</v>
      </c>
      <c r="D35" s="84">
        <v>1370900</v>
      </c>
      <c r="E35" s="84">
        <v>1370900</v>
      </c>
    </row>
    <row r="36" spans="1:5" s="10" customFormat="1" ht="31.5">
      <c r="A36" s="89" t="s">
        <v>550</v>
      </c>
      <c r="B36" s="104">
        <v>2</v>
      </c>
      <c r="C36" s="84">
        <v>400000</v>
      </c>
      <c r="D36" s="84">
        <v>400000</v>
      </c>
      <c r="E36" s="84">
        <v>400000</v>
      </c>
    </row>
    <row r="37" spans="1:5" s="10" customFormat="1" ht="31.5" hidden="1">
      <c r="A37" s="89" t="s">
        <v>419</v>
      </c>
      <c r="B37" s="104">
        <v>2</v>
      </c>
      <c r="C37" s="84"/>
      <c r="D37" s="84"/>
      <c r="E37" s="84"/>
    </row>
    <row r="38" spans="1:5" s="10" customFormat="1" ht="31.5">
      <c r="A38" s="89" t="s">
        <v>427</v>
      </c>
      <c r="B38" s="104">
        <v>2</v>
      </c>
      <c r="C38" s="84"/>
      <c r="D38" s="84">
        <v>50000</v>
      </c>
      <c r="E38" s="84">
        <v>50000</v>
      </c>
    </row>
    <row r="39" spans="1:5" s="10" customFormat="1" ht="31.5">
      <c r="A39" s="89" t="s">
        <v>425</v>
      </c>
      <c r="B39" s="104">
        <v>2</v>
      </c>
      <c r="C39" s="84">
        <v>100000</v>
      </c>
      <c r="D39" s="84">
        <v>100000</v>
      </c>
      <c r="E39" s="84">
        <v>100000</v>
      </c>
    </row>
    <row r="40" spans="1:5" s="10" customFormat="1" ht="18" customHeight="1" hidden="1">
      <c r="A40" s="89" t="s">
        <v>424</v>
      </c>
      <c r="B40" s="104">
        <v>2</v>
      </c>
      <c r="C40" s="84"/>
      <c r="D40" s="84"/>
      <c r="E40" s="84"/>
    </row>
    <row r="41" spans="1:5" s="10" customFormat="1" ht="15.75">
      <c r="A41" s="89" t="s">
        <v>423</v>
      </c>
      <c r="B41" s="104">
        <v>2</v>
      </c>
      <c r="C41" s="84">
        <v>195000</v>
      </c>
      <c r="D41" s="84">
        <v>300000</v>
      </c>
      <c r="E41" s="84">
        <v>300000</v>
      </c>
    </row>
    <row r="42" spans="1:5" s="10" customFormat="1" ht="31.5">
      <c r="A42" s="89" t="s">
        <v>422</v>
      </c>
      <c r="B42" s="104">
        <v>2</v>
      </c>
      <c r="C42" s="84">
        <v>80000</v>
      </c>
      <c r="D42" s="84">
        <v>20000</v>
      </c>
      <c r="E42" s="84">
        <v>20000</v>
      </c>
    </row>
    <row r="43" spans="1:5" s="10" customFormat="1" ht="31.5">
      <c r="A43" s="89" t="s">
        <v>421</v>
      </c>
      <c r="B43" s="104">
        <v>2</v>
      </c>
      <c r="C43" s="84">
        <v>270000</v>
      </c>
      <c r="D43" s="84">
        <v>225000</v>
      </c>
      <c r="E43" s="84">
        <v>240000</v>
      </c>
    </row>
    <row r="44" spans="1:5" s="10" customFormat="1" ht="15.75">
      <c r="A44" s="89" t="s">
        <v>472</v>
      </c>
      <c r="B44" s="104">
        <v>2</v>
      </c>
      <c r="C44" s="84">
        <v>25000</v>
      </c>
      <c r="D44" s="84">
        <v>35000</v>
      </c>
      <c r="E44" s="84">
        <v>35000</v>
      </c>
    </row>
    <row r="45" spans="1:5" s="10" customFormat="1" ht="0.75" customHeight="1">
      <c r="A45" s="89" t="s">
        <v>420</v>
      </c>
      <c r="B45" s="104">
        <v>2</v>
      </c>
      <c r="C45" s="84"/>
      <c r="D45" s="84"/>
      <c r="E45" s="84"/>
    </row>
    <row r="46" spans="1:5" s="10" customFormat="1" ht="16.5" customHeight="1" hidden="1">
      <c r="A46" s="89" t="s">
        <v>428</v>
      </c>
      <c r="B46" s="104">
        <v>2</v>
      </c>
      <c r="C46" s="84"/>
      <c r="D46" s="84"/>
      <c r="E46" s="84"/>
    </row>
    <row r="47" spans="1:5" s="10" customFormat="1" ht="19.5" customHeight="1" hidden="1">
      <c r="A47" s="89" t="s">
        <v>429</v>
      </c>
      <c r="B47" s="104">
        <v>2</v>
      </c>
      <c r="C47" s="84"/>
      <c r="D47" s="84"/>
      <c r="E47" s="84"/>
    </row>
    <row r="48" spans="1:5" s="10" customFormat="1" ht="15.75">
      <c r="A48" s="89" t="s">
        <v>417</v>
      </c>
      <c r="B48" s="104"/>
      <c r="C48" s="84">
        <f>SUM(C49:C58)</f>
        <v>0</v>
      </c>
      <c r="D48" s="84">
        <f>SUM(D49:D58)</f>
        <v>20000</v>
      </c>
      <c r="E48" s="84">
        <f>SUM(E49:E58)</f>
        <v>20000</v>
      </c>
    </row>
    <row r="49" spans="1:5" s="10" customFormat="1" ht="15.75" hidden="1">
      <c r="A49" s="89" t="s">
        <v>430</v>
      </c>
      <c r="B49" s="104">
        <v>2</v>
      </c>
      <c r="C49" s="84"/>
      <c r="D49" s="84"/>
      <c r="E49" s="84"/>
    </row>
    <row r="50" spans="1:5" s="10" customFormat="1" ht="31.5" hidden="1">
      <c r="A50" s="89" t="s">
        <v>431</v>
      </c>
      <c r="B50" s="104">
        <v>2</v>
      </c>
      <c r="C50" s="84"/>
      <c r="D50" s="84"/>
      <c r="E50" s="84"/>
    </row>
    <row r="51" spans="1:5" s="10" customFormat="1" ht="1.5" customHeight="1">
      <c r="A51" s="89" t="s">
        <v>432</v>
      </c>
      <c r="B51" s="104">
        <v>2</v>
      </c>
      <c r="C51" s="84"/>
      <c r="D51" s="84"/>
      <c r="E51" s="84"/>
    </row>
    <row r="52" spans="1:5" s="10" customFormat="1" ht="15.75">
      <c r="A52" s="89" t="s">
        <v>433</v>
      </c>
      <c r="B52" s="104">
        <v>2</v>
      </c>
      <c r="C52" s="84"/>
      <c r="D52" s="84">
        <v>20000</v>
      </c>
      <c r="E52" s="84">
        <v>20000</v>
      </c>
    </row>
    <row r="53" spans="1:5" s="10" customFormat="1" ht="15.75" hidden="1">
      <c r="A53" s="89" t="s">
        <v>434</v>
      </c>
      <c r="B53" s="104">
        <v>2</v>
      </c>
      <c r="C53" s="84"/>
      <c r="D53" s="84"/>
      <c r="E53" s="84"/>
    </row>
    <row r="54" spans="1:5" s="10" customFormat="1" ht="15.75" hidden="1">
      <c r="A54" s="89" t="s">
        <v>435</v>
      </c>
      <c r="B54" s="104">
        <v>2</v>
      </c>
      <c r="C54" s="84"/>
      <c r="D54" s="84"/>
      <c r="E54" s="84"/>
    </row>
    <row r="55" spans="1:5" s="10" customFormat="1" ht="15.75" hidden="1">
      <c r="A55" s="89" t="s">
        <v>436</v>
      </c>
      <c r="B55" s="104">
        <v>2</v>
      </c>
      <c r="C55" s="84"/>
      <c r="D55" s="84"/>
      <c r="E55" s="84"/>
    </row>
    <row r="56" spans="1:5" s="10" customFormat="1" ht="15.75" hidden="1">
      <c r="A56" s="89" t="s">
        <v>471</v>
      </c>
      <c r="B56" s="104">
        <v>2</v>
      </c>
      <c r="C56" s="84"/>
      <c r="D56" s="84"/>
      <c r="E56" s="84"/>
    </row>
    <row r="57" spans="1:5" s="10" customFormat="1" ht="15.75" hidden="1">
      <c r="A57" s="89" t="s">
        <v>437</v>
      </c>
      <c r="B57" s="104">
        <v>2</v>
      </c>
      <c r="C57" s="84"/>
      <c r="D57" s="84"/>
      <c r="E57" s="84"/>
    </row>
    <row r="58" spans="1:5" s="10" customFormat="1" ht="0.75" customHeight="1">
      <c r="A58" s="89" t="s">
        <v>438</v>
      </c>
      <c r="B58" s="104">
        <v>2</v>
      </c>
      <c r="C58" s="84"/>
      <c r="D58" s="84"/>
      <c r="E58" s="84"/>
    </row>
    <row r="59" spans="1:5" s="10" customFormat="1" ht="15.75">
      <c r="A59" s="112" t="s">
        <v>186</v>
      </c>
      <c r="B59" s="104"/>
      <c r="C59" s="84">
        <f>SUM(C30:C32)+SUM(C28:C28)</f>
        <v>2355200</v>
      </c>
      <c r="D59" s="84">
        <f>SUM(D30:D32)+SUM(D28:D28)</f>
        <v>3351950</v>
      </c>
      <c r="E59" s="84">
        <f>SUM(E30:E32)+SUM(E28:E28)</f>
        <v>3376950</v>
      </c>
    </row>
    <row r="60" spans="1:5" s="10" customFormat="1" ht="15.75">
      <c r="A60" s="43" t="s">
        <v>184</v>
      </c>
      <c r="B60" s="104"/>
      <c r="C60" s="86">
        <f>SUM(C61:C63)</f>
        <v>2633600</v>
      </c>
      <c r="D60" s="86">
        <f>SUM(D61:D63)</f>
        <v>3630350</v>
      </c>
      <c r="E60" s="86">
        <f>SUM(E61:E63)</f>
        <v>3655350</v>
      </c>
    </row>
    <row r="61" spans="1:5" s="10" customFormat="1" ht="15.75">
      <c r="A61" s="89" t="s">
        <v>405</v>
      </c>
      <c r="B61" s="102">
        <v>1</v>
      </c>
      <c r="C61" s="84">
        <f>SUMIF($B$19:$B$60,"1",C$19:C$60)</f>
        <v>0</v>
      </c>
      <c r="D61" s="84">
        <f>SUMIF($B$19:$B$60,"1",D$19:D$60)</f>
        <v>0</v>
      </c>
      <c r="E61" s="84">
        <f>SUMIF($B$19:$B$60,"1",E$19:E$60)</f>
        <v>0</v>
      </c>
    </row>
    <row r="62" spans="1:5" s="10" customFormat="1" ht="15.75">
      <c r="A62" s="89" t="s">
        <v>244</v>
      </c>
      <c r="B62" s="102">
        <v>2</v>
      </c>
      <c r="C62" s="84">
        <f>SUMIF($B$19:$B$60,"2",C$19:C$60)</f>
        <v>2633600</v>
      </c>
      <c r="D62" s="84">
        <f>SUMIF($B$19:$B$60,"2",D$19:D$60)</f>
        <v>3630350</v>
      </c>
      <c r="E62" s="84">
        <f>SUMIF($B$19:$B$60,"2",E$19:E$60)</f>
        <v>3655350</v>
      </c>
    </row>
    <row r="63" spans="1:5" s="10" customFormat="1" ht="15.75">
      <c r="A63" s="89" t="s">
        <v>136</v>
      </c>
      <c r="B63" s="102">
        <v>3</v>
      </c>
      <c r="C63" s="84">
        <f>SUMIF($B$19:$B$60,"3",C$19:C$60)</f>
        <v>0</v>
      </c>
      <c r="D63" s="84">
        <f>SUMIF($B$19:$B$60,"3",D$19:D$60)</f>
        <v>0</v>
      </c>
      <c r="E63" s="84">
        <f>SUMIF($B$19:$B$60,"3",E$19:E$60)</f>
        <v>0</v>
      </c>
    </row>
    <row r="64" spans="1:5" s="10" customFormat="1" ht="15.75">
      <c r="A64" s="67" t="s">
        <v>245</v>
      </c>
      <c r="B64" s="17"/>
      <c r="C64" s="84"/>
      <c r="D64" s="84"/>
      <c r="E64" s="84"/>
    </row>
    <row r="65" spans="1:5" s="10" customFormat="1" ht="15.75" hidden="1">
      <c r="A65" s="64" t="s">
        <v>198</v>
      </c>
      <c r="B65" s="17"/>
      <c r="C65" s="84"/>
      <c r="D65" s="84"/>
      <c r="E65" s="84"/>
    </row>
    <row r="66" spans="1:5" s="10" customFormat="1" ht="31.5" hidden="1">
      <c r="A66" s="64" t="s">
        <v>442</v>
      </c>
      <c r="B66" s="17">
        <v>2</v>
      </c>
      <c r="C66" s="84"/>
      <c r="D66" s="84"/>
      <c r="E66" s="84"/>
    </row>
    <row r="67" spans="1:5" s="10" customFormat="1" ht="31.5" hidden="1">
      <c r="A67" s="64" t="s">
        <v>441</v>
      </c>
      <c r="B67" s="17"/>
      <c r="C67" s="84"/>
      <c r="D67" s="84"/>
      <c r="E67" s="84"/>
    </row>
    <row r="68" spans="1:5" s="10" customFormat="1" ht="15.75" hidden="1">
      <c r="A68" s="64" t="s">
        <v>440</v>
      </c>
      <c r="B68" s="17"/>
      <c r="C68" s="84"/>
      <c r="D68" s="84"/>
      <c r="E68" s="84"/>
    </row>
    <row r="69" spans="1:5" s="10" customFormat="1" ht="15.75" hidden="1">
      <c r="A69" s="64"/>
      <c r="B69" s="17"/>
      <c r="C69" s="84"/>
      <c r="D69" s="84"/>
      <c r="E69" s="84"/>
    </row>
    <row r="70" spans="1:5" s="10" customFormat="1" ht="31.5" hidden="1">
      <c r="A70" s="64" t="s">
        <v>196</v>
      </c>
      <c r="B70" s="17"/>
      <c r="C70" s="84"/>
      <c r="D70" s="84"/>
      <c r="E70" s="84"/>
    </row>
    <row r="71" spans="1:5" s="10" customFormat="1" ht="15.75" hidden="1">
      <c r="A71" s="64"/>
      <c r="B71" s="17"/>
      <c r="C71" s="84"/>
      <c r="D71" s="84"/>
      <c r="E71" s="84"/>
    </row>
    <row r="72" spans="1:5" s="10" customFormat="1" ht="31.5" hidden="1">
      <c r="A72" s="64" t="s">
        <v>197</v>
      </c>
      <c r="B72" s="17"/>
      <c r="C72" s="84"/>
      <c r="D72" s="84"/>
      <c r="E72" s="84"/>
    </row>
    <row r="73" spans="1:5" s="10" customFormat="1" ht="15.75" hidden="1">
      <c r="A73" s="64"/>
      <c r="B73" s="17"/>
      <c r="C73" s="84"/>
      <c r="D73" s="84"/>
      <c r="E73" s="84"/>
    </row>
    <row r="74" spans="1:5" s="10" customFormat="1" ht="31.5" hidden="1">
      <c r="A74" s="64" t="s">
        <v>200</v>
      </c>
      <c r="B74" s="17"/>
      <c r="C74" s="84"/>
      <c r="D74" s="84"/>
      <c r="E74" s="84"/>
    </row>
    <row r="75" spans="1:5" s="10" customFormat="1" ht="15.75">
      <c r="A75" s="89" t="s">
        <v>156</v>
      </c>
      <c r="B75" s="104">
        <v>2</v>
      </c>
      <c r="C75" s="84">
        <v>180000</v>
      </c>
      <c r="D75" s="84">
        <v>180000</v>
      </c>
      <c r="E75" s="84">
        <v>180000</v>
      </c>
    </row>
    <row r="76" spans="1:5" s="10" customFormat="1" ht="15.75" hidden="1">
      <c r="A76" s="88" t="s">
        <v>131</v>
      </c>
      <c r="B76" s="17"/>
      <c r="C76" s="84"/>
      <c r="D76" s="84"/>
      <c r="E76" s="84"/>
    </row>
    <row r="77" spans="1:5" s="10" customFormat="1" ht="15.75">
      <c r="A77" s="111" t="s">
        <v>155</v>
      </c>
      <c r="B77" s="17"/>
      <c r="C77" s="84">
        <f>SUM(C75:C76)</f>
        <v>180000</v>
      </c>
      <c r="D77" s="84">
        <f>SUM(D75:D76)</f>
        <v>180000</v>
      </c>
      <c r="E77" s="84">
        <f>SUM(E75:E76)</f>
        <v>180000</v>
      </c>
    </row>
    <row r="78" spans="1:5" s="10" customFormat="1" ht="15.75">
      <c r="A78" s="89" t="s">
        <v>141</v>
      </c>
      <c r="B78" s="17">
        <v>2</v>
      </c>
      <c r="C78" s="84">
        <v>408592</v>
      </c>
      <c r="D78" s="84">
        <v>408592</v>
      </c>
      <c r="E78" s="84">
        <v>408592</v>
      </c>
    </row>
    <row r="79" spans="1:5" s="10" customFormat="1" ht="15.75">
      <c r="A79" s="88" t="s">
        <v>464</v>
      </c>
      <c r="B79" s="104">
        <v>2</v>
      </c>
      <c r="C79" s="84">
        <v>-27243</v>
      </c>
      <c r="D79" s="84">
        <v>-27243</v>
      </c>
      <c r="E79" s="84">
        <v>-27243</v>
      </c>
    </row>
    <row r="80" spans="1:5" s="10" customFormat="1" ht="15.75">
      <c r="A80" s="88" t="s">
        <v>473</v>
      </c>
      <c r="B80" s="104">
        <v>2</v>
      </c>
      <c r="C80" s="84">
        <v>63012</v>
      </c>
      <c r="D80" s="84">
        <v>63012</v>
      </c>
      <c r="E80" s="84">
        <v>63012</v>
      </c>
    </row>
    <row r="81" spans="1:5" s="10" customFormat="1" ht="15.75" hidden="1">
      <c r="A81" s="88" t="s">
        <v>465</v>
      </c>
      <c r="B81" s="104">
        <v>2</v>
      </c>
      <c r="C81" s="84"/>
      <c r="D81" s="84"/>
      <c r="E81" s="84"/>
    </row>
    <row r="82" spans="1:5" s="10" customFormat="1" ht="15.75" hidden="1">
      <c r="A82" s="88" t="s">
        <v>474</v>
      </c>
      <c r="B82" s="104">
        <v>2</v>
      </c>
      <c r="C82" s="84"/>
      <c r="D82" s="84"/>
      <c r="E82" s="84"/>
    </row>
    <row r="83" spans="1:5" s="10" customFormat="1" ht="15.75" hidden="1">
      <c r="A83" s="88" t="s">
        <v>466</v>
      </c>
      <c r="B83" s="104">
        <v>2</v>
      </c>
      <c r="C83" s="84"/>
      <c r="D83" s="84"/>
      <c r="E83" s="84"/>
    </row>
    <row r="84" spans="1:5" s="10" customFormat="1" ht="15.75">
      <c r="A84" s="88" t="s">
        <v>475</v>
      </c>
      <c r="B84" s="104">
        <v>2</v>
      </c>
      <c r="C84" s="84">
        <v>273000</v>
      </c>
      <c r="D84" s="84">
        <v>273000</v>
      </c>
      <c r="E84" s="84">
        <v>273000</v>
      </c>
    </row>
    <row r="85" spans="1:5" s="10" customFormat="1" ht="15.75">
      <c r="A85" s="236" t="s">
        <v>666</v>
      </c>
      <c r="B85" s="104">
        <v>2</v>
      </c>
      <c r="C85" s="84"/>
      <c r="D85" s="84">
        <v>20000</v>
      </c>
      <c r="E85" s="84">
        <v>20000</v>
      </c>
    </row>
    <row r="86" spans="1:5" s="10" customFormat="1" ht="13.5" customHeight="1">
      <c r="A86" s="111" t="s">
        <v>201</v>
      </c>
      <c r="B86" s="17"/>
      <c r="C86" s="84">
        <f>SUM(C78:C85)</f>
        <v>717361</v>
      </c>
      <c r="D86" s="84">
        <f>SUM(D78:D85)</f>
        <v>737361</v>
      </c>
      <c r="E86" s="84">
        <f>SUM(E78:E85)</f>
        <v>737361</v>
      </c>
    </row>
    <row r="87" spans="1:5" s="10" customFormat="1" ht="5.25" customHeight="1" hidden="1">
      <c r="A87" s="88" t="s">
        <v>476</v>
      </c>
      <c r="B87" s="104">
        <v>2</v>
      </c>
      <c r="C87" s="84"/>
      <c r="D87" s="84"/>
      <c r="E87" s="84"/>
    </row>
    <row r="88" spans="1:5" s="10" customFormat="1" ht="15" customHeight="1" hidden="1">
      <c r="A88" s="88" t="s">
        <v>477</v>
      </c>
      <c r="B88" s="104">
        <v>2</v>
      </c>
      <c r="C88" s="84"/>
      <c r="D88" s="84"/>
      <c r="E88" s="84"/>
    </row>
    <row r="89" spans="1:5" s="10" customFormat="1" ht="13.5" customHeight="1" hidden="1">
      <c r="A89" s="88" t="s">
        <v>478</v>
      </c>
      <c r="B89" s="104">
        <v>2</v>
      </c>
      <c r="C89" s="84"/>
      <c r="D89" s="84"/>
      <c r="E89" s="84"/>
    </row>
    <row r="90" spans="1:5" s="10" customFormat="1" ht="15.75" customHeight="1" hidden="1">
      <c r="A90" s="88" t="s">
        <v>479</v>
      </c>
      <c r="B90" s="104">
        <v>2</v>
      </c>
      <c r="C90" s="84"/>
      <c r="D90" s="84"/>
      <c r="E90" s="84"/>
    </row>
    <row r="91" spans="1:5" s="10" customFormat="1" ht="0.75" customHeight="1">
      <c r="A91" s="88" t="s">
        <v>480</v>
      </c>
      <c r="B91" s="104">
        <v>2</v>
      </c>
      <c r="C91" s="84"/>
      <c r="D91" s="84"/>
      <c r="E91" s="84"/>
    </row>
    <row r="92" spans="1:5" s="10" customFormat="1" ht="15.75">
      <c r="A92" s="88" t="s">
        <v>481</v>
      </c>
      <c r="B92" s="104">
        <v>2</v>
      </c>
      <c r="C92" s="84">
        <v>503057</v>
      </c>
      <c r="D92" s="84">
        <v>503057</v>
      </c>
      <c r="E92" s="84">
        <v>503057</v>
      </c>
    </row>
    <row r="93" spans="1:5" s="10" customFormat="1" ht="15.75">
      <c r="A93" s="88" t="s">
        <v>482</v>
      </c>
      <c r="B93" s="17">
        <v>2</v>
      </c>
      <c r="C93" s="84">
        <v>144556</v>
      </c>
      <c r="D93" s="84">
        <v>144556</v>
      </c>
      <c r="E93" s="84">
        <v>144556</v>
      </c>
    </row>
    <row r="94" spans="1:5" s="10" customFormat="1" ht="15.75">
      <c r="A94" s="88" t="s">
        <v>483</v>
      </c>
      <c r="B94" s="17">
        <v>2</v>
      </c>
      <c r="C94" s="84">
        <v>300000</v>
      </c>
      <c r="D94" s="84">
        <v>300000</v>
      </c>
      <c r="E94" s="84">
        <v>300000</v>
      </c>
    </row>
    <row r="95" spans="1:5" s="10" customFormat="1" ht="15.75">
      <c r="A95" s="88" t="s">
        <v>551</v>
      </c>
      <c r="B95" s="17">
        <v>2</v>
      </c>
      <c r="C95" s="84">
        <v>399000</v>
      </c>
      <c r="D95" s="84"/>
      <c r="E95" s="84"/>
    </row>
    <row r="96" spans="1:5" s="10" customFormat="1" ht="13.5" customHeight="1">
      <c r="A96" s="88" t="s">
        <v>800</v>
      </c>
      <c r="B96" s="17">
        <v>2</v>
      </c>
      <c r="C96" s="84"/>
      <c r="D96" s="84"/>
      <c r="E96" s="84">
        <v>66668</v>
      </c>
    </row>
    <row r="97" spans="1:5" s="10" customFormat="1" ht="15.75">
      <c r="A97" s="111" t="s">
        <v>202</v>
      </c>
      <c r="B97" s="17"/>
      <c r="C97" s="84">
        <f>SUM(C87:C96)</f>
        <v>1346613</v>
      </c>
      <c r="D97" s="84">
        <f>SUM(D87:D96)</f>
        <v>947613</v>
      </c>
      <c r="E97" s="84">
        <f>SUM(E87:E96)</f>
        <v>1014281</v>
      </c>
    </row>
    <row r="98" spans="1:5" s="10" customFormat="1" ht="31.5">
      <c r="A98" s="112" t="s">
        <v>199</v>
      </c>
      <c r="B98" s="17"/>
      <c r="C98" s="84">
        <f>C77+C86+C97</f>
        <v>2243974</v>
      </c>
      <c r="D98" s="84">
        <f>D77+D86+D97</f>
        <v>1864974</v>
      </c>
      <c r="E98" s="84">
        <f>E77+E86+E97</f>
        <v>1931642</v>
      </c>
    </row>
    <row r="99" spans="1:5" s="10" customFormat="1" ht="15.75" hidden="1">
      <c r="A99" s="64"/>
      <c r="B99" s="104"/>
      <c r="C99" s="84"/>
      <c r="D99" s="84"/>
      <c r="E99" s="84"/>
    </row>
    <row r="100" spans="1:5" s="10" customFormat="1" ht="31.5" hidden="1">
      <c r="A100" s="64" t="s">
        <v>203</v>
      </c>
      <c r="B100" s="104"/>
      <c r="C100" s="84"/>
      <c r="D100" s="84"/>
      <c r="E100" s="84"/>
    </row>
    <row r="101" spans="1:5" s="10" customFormat="1" ht="15.75">
      <c r="A101" s="89" t="s">
        <v>461</v>
      </c>
      <c r="B101" s="104">
        <v>2</v>
      </c>
      <c r="C101" s="84">
        <v>100000</v>
      </c>
      <c r="D101" s="84">
        <v>100000</v>
      </c>
      <c r="E101" s="84">
        <v>100000</v>
      </c>
    </row>
    <row r="102" spans="1:5" s="10" customFormat="1" ht="47.25">
      <c r="A102" s="64" t="s">
        <v>204</v>
      </c>
      <c r="B102" s="104"/>
      <c r="C102" s="84">
        <f>SUM(C101)</f>
        <v>100000</v>
      </c>
      <c r="D102" s="84">
        <f>SUM(D101)</f>
        <v>100000</v>
      </c>
      <c r="E102" s="84">
        <f>SUM(E101)</f>
        <v>100000</v>
      </c>
    </row>
    <row r="103" spans="1:5" s="10" customFormat="1" ht="15.75" hidden="1">
      <c r="A103" s="64" t="s">
        <v>205</v>
      </c>
      <c r="B103" s="104"/>
      <c r="C103" s="84"/>
      <c r="D103" s="84"/>
      <c r="E103" s="84"/>
    </row>
    <row r="104" spans="1:5" s="10" customFormat="1" ht="15.75" hidden="1">
      <c r="A104" s="64" t="s">
        <v>206</v>
      </c>
      <c r="B104" s="104"/>
      <c r="C104" s="84"/>
      <c r="D104" s="84"/>
      <c r="E104" s="84"/>
    </row>
    <row r="105" spans="1:5" s="10" customFormat="1" ht="15.75" hidden="1">
      <c r="A105" s="123" t="s">
        <v>463</v>
      </c>
      <c r="B105" s="104">
        <v>2</v>
      </c>
      <c r="C105" s="84"/>
      <c r="D105" s="84"/>
      <c r="E105" s="84"/>
    </row>
    <row r="106" spans="1:5" s="10" customFormat="1" ht="15.75">
      <c r="A106" s="123" t="s">
        <v>484</v>
      </c>
      <c r="B106" s="104">
        <v>2</v>
      </c>
      <c r="C106" s="84">
        <v>200000</v>
      </c>
      <c r="D106" s="84">
        <v>200000</v>
      </c>
      <c r="E106" s="84">
        <v>200000</v>
      </c>
    </row>
    <row r="107" spans="1:5" s="10" customFormat="1" ht="15.75" hidden="1">
      <c r="A107" s="123" t="s">
        <v>462</v>
      </c>
      <c r="B107" s="104">
        <v>2</v>
      </c>
      <c r="C107" s="84"/>
      <c r="D107" s="84"/>
      <c r="E107" s="84"/>
    </row>
    <row r="108" spans="1:5" s="10" customFormat="1" ht="15.75" hidden="1">
      <c r="A108" s="123" t="s">
        <v>485</v>
      </c>
      <c r="B108" s="104">
        <v>2</v>
      </c>
      <c r="C108" s="84"/>
      <c r="D108" s="84"/>
      <c r="E108" s="84"/>
    </row>
    <row r="109" spans="1:5" s="10" customFormat="1" ht="15.75">
      <c r="A109" s="113" t="s">
        <v>207</v>
      </c>
      <c r="B109" s="104"/>
      <c r="C109" s="84">
        <f>SUM(C105:C108)</f>
        <v>200000</v>
      </c>
      <c r="D109" s="84">
        <f>SUM(D105:D108)</f>
        <v>200000</v>
      </c>
      <c r="E109" s="84">
        <f>SUM(E105:E108)</f>
        <v>200000</v>
      </c>
    </row>
    <row r="110" spans="1:5" s="10" customFormat="1" ht="15.75" hidden="1">
      <c r="A110" s="89" t="s">
        <v>154</v>
      </c>
      <c r="B110" s="104">
        <v>2</v>
      </c>
      <c r="C110" s="84"/>
      <c r="D110" s="84"/>
      <c r="E110" s="84"/>
    </row>
    <row r="111" spans="1:5" s="10" customFormat="1" ht="15.75" hidden="1">
      <c r="A111" s="89"/>
      <c r="B111" s="104"/>
      <c r="C111" s="84"/>
      <c r="D111" s="84"/>
      <c r="E111" s="84"/>
    </row>
    <row r="112" spans="1:5" s="10" customFormat="1" ht="15.75" hidden="1">
      <c r="A112" s="113" t="s">
        <v>153</v>
      </c>
      <c r="B112" s="104"/>
      <c r="C112" s="84">
        <f>SUM(C110:C111)</f>
        <v>0</v>
      </c>
      <c r="D112" s="84">
        <f>SUM(D110:D111)</f>
        <v>0</v>
      </c>
      <c r="E112" s="84"/>
    </row>
    <row r="113" spans="1:5" s="10" customFormat="1" ht="15.75" hidden="1">
      <c r="A113" s="89"/>
      <c r="B113" s="104"/>
      <c r="C113" s="84"/>
      <c r="D113" s="84"/>
      <c r="E113" s="84"/>
    </row>
    <row r="114" spans="1:5" s="10" customFormat="1" ht="15.75">
      <c r="A114" s="89" t="s">
        <v>486</v>
      </c>
      <c r="B114" s="104">
        <v>2</v>
      </c>
      <c r="C114" s="84"/>
      <c r="D114" s="84">
        <v>1318400</v>
      </c>
      <c r="E114" s="84">
        <v>1318400</v>
      </c>
    </row>
    <row r="115" spans="1:5" s="10" customFormat="1" ht="15.75">
      <c r="A115" s="113" t="s">
        <v>208</v>
      </c>
      <c r="B115" s="104"/>
      <c r="C115" s="84">
        <f>SUM(C113:C114)</f>
        <v>0</v>
      </c>
      <c r="D115" s="84">
        <f>SUM(D113:D114)</f>
        <v>1318400</v>
      </c>
      <c r="E115" s="84">
        <f>SUM(E113:E114)</f>
        <v>1318400</v>
      </c>
    </row>
    <row r="116" spans="1:5" s="10" customFormat="1" ht="15.75" hidden="1">
      <c r="A116" s="68"/>
      <c r="B116" s="104"/>
      <c r="C116" s="84"/>
      <c r="D116" s="84"/>
      <c r="E116" s="84"/>
    </row>
    <row r="117" spans="1:5" s="10" customFormat="1" ht="15.75" hidden="1">
      <c r="A117" s="64"/>
      <c r="B117" s="104"/>
      <c r="C117" s="84"/>
      <c r="D117" s="84"/>
      <c r="E117" s="84"/>
    </row>
    <row r="118" spans="1:5" s="10" customFormat="1" ht="31.5">
      <c r="A118" s="112" t="s">
        <v>443</v>
      </c>
      <c r="B118" s="104"/>
      <c r="C118" s="84">
        <f>C109+C112+C115</f>
        <v>200000</v>
      </c>
      <c r="D118" s="84">
        <f>D109+D112+D115</f>
        <v>1518400</v>
      </c>
      <c r="E118" s="84">
        <f>E109+E112+E115</f>
        <v>1518400</v>
      </c>
    </row>
    <row r="119" spans="1:5" s="10" customFormat="1" ht="15.75">
      <c r="A119" s="89" t="s">
        <v>227</v>
      </c>
      <c r="B119" s="104">
        <v>2</v>
      </c>
      <c r="C119" s="84">
        <v>255155</v>
      </c>
      <c r="D119" s="84">
        <v>60600</v>
      </c>
      <c r="E119" s="84">
        <v>1740176</v>
      </c>
    </row>
    <row r="120" spans="1:5" s="10" customFormat="1" ht="15.75" hidden="1">
      <c r="A120" s="89" t="s">
        <v>228</v>
      </c>
      <c r="B120" s="104">
        <v>2</v>
      </c>
      <c r="C120" s="84"/>
      <c r="D120" s="84"/>
      <c r="E120" s="84"/>
    </row>
    <row r="121" spans="1:5" s="10" customFormat="1" ht="15.75">
      <c r="A121" s="64" t="s">
        <v>444</v>
      </c>
      <c r="B121" s="104"/>
      <c r="C121" s="84">
        <f>SUM(C119:C120)</f>
        <v>255155</v>
      </c>
      <c r="D121" s="84">
        <f>SUM(D119:D120)</f>
        <v>60600</v>
      </c>
      <c r="E121" s="84">
        <f>SUM(E119:E120)</f>
        <v>1740176</v>
      </c>
    </row>
    <row r="122" spans="1:5" s="10" customFormat="1" ht="15.75">
      <c r="A122" s="66" t="s">
        <v>245</v>
      </c>
      <c r="B122" s="104"/>
      <c r="C122" s="86">
        <f>SUM(C123:C123:C125)</f>
        <v>2799129</v>
      </c>
      <c r="D122" s="86">
        <f>SUM(D123:D123:D125)</f>
        <v>3543974</v>
      </c>
      <c r="E122" s="86">
        <f>SUM(E123:E123:E125)</f>
        <v>5290218</v>
      </c>
    </row>
    <row r="123" spans="1:5" s="10" customFormat="1" ht="15.75">
      <c r="A123" s="89" t="s">
        <v>405</v>
      </c>
      <c r="B123" s="102">
        <v>1</v>
      </c>
      <c r="C123" s="84">
        <f>SUMIF($B$64:$B$122,"1",C$64:C$122)</f>
        <v>0</v>
      </c>
      <c r="D123" s="84">
        <f>SUMIF($B$64:$B$122,"1",D$64:D$122)</f>
        <v>0</v>
      </c>
      <c r="E123" s="84"/>
    </row>
    <row r="124" spans="1:5" s="10" customFormat="1" ht="15.75">
      <c r="A124" s="89" t="s">
        <v>244</v>
      </c>
      <c r="B124" s="102">
        <v>2</v>
      </c>
      <c r="C124" s="84">
        <f>SUMIF($B$64:$B$122,"2",C$64:C$122)</f>
        <v>2799129</v>
      </c>
      <c r="D124" s="84">
        <f>SUMIF($B$64:$B$122,"2",D$64:D$122)</f>
        <v>3543974</v>
      </c>
      <c r="E124" s="84">
        <f>SUMIF($B$64:$B$122,"2",E$64:E$122)</f>
        <v>5290218</v>
      </c>
    </row>
    <row r="125" spans="1:5" s="10" customFormat="1" ht="15.75">
      <c r="A125" s="89" t="s">
        <v>136</v>
      </c>
      <c r="B125" s="102">
        <v>3</v>
      </c>
      <c r="C125" s="84">
        <f>SUMIF($B$64:$B$122,"3",C$64:C$122)</f>
        <v>0</v>
      </c>
      <c r="D125" s="84">
        <f>SUMIF($B$64:$B$122,"3",D$64:D$122)</f>
        <v>0</v>
      </c>
      <c r="E125" s="84"/>
    </row>
    <row r="126" spans="1:5" ht="15.75">
      <c r="A126" s="68" t="s">
        <v>93</v>
      </c>
      <c r="B126" s="104"/>
      <c r="C126" s="84"/>
      <c r="D126" s="84"/>
      <c r="E126" s="84"/>
    </row>
    <row r="127" spans="1:5" ht="15.75">
      <c r="A127" s="43" t="s">
        <v>246</v>
      </c>
      <c r="B127" s="104"/>
      <c r="C127" s="86">
        <f>SUM(C128:C130)</f>
        <v>20600693</v>
      </c>
      <c r="D127" s="86">
        <f>SUM(D128:D130)</f>
        <v>20721433</v>
      </c>
      <c r="E127" s="86">
        <v>25621433</v>
      </c>
    </row>
    <row r="128" spans="1:5" ht="15.75">
      <c r="A128" s="89" t="s">
        <v>405</v>
      </c>
      <c r="B128" s="102">
        <v>1</v>
      </c>
      <c r="C128" s="84">
        <f>Felh!J40</f>
        <v>0</v>
      </c>
      <c r="D128" s="84">
        <f>Felh!K40</f>
        <v>0</v>
      </c>
      <c r="E128" s="84">
        <f>Felh!L40</f>
        <v>0</v>
      </c>
    </row>
    <row r="129" spans="1:5" ht="15.75">
      <c r="A129" s="89" t="s">
        <v>244</v>
      </c>
      <c r="B129" s="102">
        <v>2</v>
      </c>
      <c r="C129" s="84">
        <f>Felh!J41</f>
        <v>20600693</v>
      </c>
      <c r="D129" s="84">
        <f>Felh!K41</f>
        <v>20721433</v>
      </c>
      <c r="E129" s="84">
        <f>Felh!L41</f>
        <v>25621433</v>
      </c>
    </row>
    <row r="130" spans="1:5" ht="15.75">
      <c r="A130" s="89" t="s">
        <v>136</v>
      </c>
      <c r="B130" s="102">
        <v>3</v>
      </c>
      <c r="C130" s="84">
        <f>Felh!J42</f>
        <v>0</v>
      </c>
      <c r="D130" s="84">
        <f>Felh!K42</f>
        <v>0</v>
      </c>
      <c r="E130" s="84">
        <f>Felh!L42</f>
        <v>0</v>
      </c>
    </row>
    <row r="131" spans="1:5" ht="15.75">
      <c r="A131" s="43" t="s">
        <v>247</v>
      </c>
      <c r="B131" s="104"/>
      <c r="C131" s="86">
        <f>SUM(C132:C134)</f>
        <v>8842775</v>
      </c>
      <c r="D131" s="86">
        <f>SUM(D132:D134)</f>
        <v>8930630</v>
      </c>
      <c r="E131" s="86">
        <v>8990735</v>
      </c>
    </row>
    <row r="132" spans="1:5" ht="15.75">
      <c r="A132" s="89" t="s">
        <v>405</v>
      </c>
      <c r="B132" s="102">
        <v>1</v>
      </c>
      <c r="C132" s="84">
        <f>Felh!J60</f>
        <v>0</v>
      </c>
      <c r="D132" s="84">
        <f>Felh!K60</f>
        <v>0</v>
      </c>
      <c r="E132" s="84">
        <f>Felh!L60</f>
        <v>0</v>
      </c>
    </row>
    <row r="133" spans="1:5" ht="15.75">
      <c r="A133" s="89" t="s">
        <v>244</v>
      </c>
      <c r="B133" s="102">
        <v>2</v>
      </c>
      <c r="C133" s="84">
        <f>Felh!J61</f>
        <v>8842775</v>
      </c>
      <c r="D133" s="84">
        <f>Felh!K61</f>
        <v>8930630</v>
      </c>
      <c r="E133" s="84">
        <f>Felh!L61</f>
        <v>8990735</v>
      </c>
    </row>
    <row r="134" spans="1:5" ht="15" customHeight="1">
      <c r="A134" s="89" t="s">
        <v>136</v>
      </c>
      <c r="B134" s="102">
        <v>3</v>
      </c>
      <c r="C134" s="84">
        <f>Felh!J62</f>
        <v>0</v>
      </c>
      <c r="D134" s="84">
        <f>Felh!K62</f>
        <v>0</v>
      </c>
      <c r="E134" s="84">
        <f>Felh!L62</f>
        <v>0</v>
      </c>
    </row>
    <row r="135" spans="1:5" ht="15.75">
      <c r="A135" s="43" t="s">
        <v>248</v>
      </c>
      <c r="B135" s="104"/>
      <c r="C135" s="86">
        <f>SUM(C136:C138)</f>
        <v>0</v>
      </c>
      <c r="D135" s="86">
        <f>SUM(D136:D138)</f>
        <v>20000</v>
      </c>
      <c r="E135" s="86">
        <v>20000</v>
      </c>
    </row>
    <row r="136" spans="1:5" ht="15.75">
      <c r="A136" s="89" t="s">
        <v>405</v>
      </c>
      <c r="B136" s="102">
        <v>1</v>
      </c>
      <c r="C136" s="84">
        <f>Felh!J80</f>
        <v>0</v>
      </c>
      <c r="D136" s="84">
        <f>Felh!K80</f>
        <v>0</v>
      </c>
      <c r="E136" s="84">
        <f>Felh!L80</f>
        <v>0</v>
      </c>
    </row>
    <row r="137" spans="1:5" ht="15.75">
      <c r="A137" s="89" t="s">
        <v>244</v>
      </c>
      <c r="B137" s="102">
        <v>2</v>
      </c>
      <c r="C137" s="84">
        <f>Felh!J81</f>
        <v>0</v>
      </c>
      <c r="D137" s="84">
        <f>Felh!K81</f>
        <v>20000</v>
      </c>
      <c r="E137" s="84">
        <f>Felh!L81</f>
        <v>20000</v>
      </c>
    </row>
    <row r="138" spans="1:5" ht="15.75">
      <c r="A138" s="89" t="s">
        <v>136</v>
      </c>
      <c r="B138" s="102">
        <v>3</v>
      </c>
      <c r="C138" s="84">
        <f>Felh!J82</f>
        <v>0</v>
      </c>
      <c r="D138" s="84">
        <f>Felh!K82</f>
        <v>0</v>
      </c>
      <c r="E138" s="84">
        <f>Felh!L82</f>
        <v>0</v>
      </c>
    </row>
    <row r="139" spans="1:5" ht="16.5">
      <c r="A139" s="70" t="s">
        <v>249</v>
      </c>
      <c r="B139" s="105"/>
      <c r="C139" s="84"/>
      <c r="D139" s="84"/>
      <c r="E139" s="84"/>
    </row>
    <row r="140" spans="1:5" ht="15.75">
      <c r="A140" s="68" t="s">
        <v>138</v>
      </c>
      <c r="B140" s="104"/>
      <c r="C140" s="15"/>
      <c r="D140" s="15"/>
      <c r="E140" s="15"/>
    </row>
    <row r="141" spans="1:5" ht="15.75">
      <c r="A141" s="64" t="s">
        <v>234</v>
      </c>
      <c r="B141" s="104"/>
      <c r="C141" s="15"/>
      <c r="D141" s="15"/>
      <c r="E141" s="15"/>
    </row>
    <row r="142" spans="1:5" ht="31.5" hidden="1">
      <c r="A142" s="89" t="s">
        <v>445</v>
      </c>
      <c r="B142" s="104"/>
      <c r="C142" s="15"/>
      <c r="D142" s="15"/>
      <c r="E142" s="15"/>
    </row>
    <row r="143" spans="1:5" ht="31.5" hidden="1">
      <c r="A143" s="89" t="s">
        <v>236</v>
      </c>
      <c r="B143" s="104"/>
      <c r="C143" s="15"/>
      <c r="D143" s="15"/>
      <c r="E143" s="15"/>
    </row>
    <row r="144" spans="1:5" ht="31.5" hidden="1">
      <c r="A144" s="89" t="s">
        <v>446</v>
      </c>
      <c r="B144" s="104"/>
      <c r="C144" s="15"/>
      <c r="D144" s="15"/>
      <c r="E144" s="15"/>
    </row>
    <row r="145" spans="1:5" ht="31.5">
      <c r="A145" s="89" t="s">
        <v>237</v>
      </c>
      <c r="B145" s="104">
        <v>2</v>
      </c>
      <c r="C145" s="15">
        <v>508169</v>
      </c>
      <c r="D145" s="15">
        <v>508169</v>
      </c>
      <c r="E145" s="15">
        <v>508169</v>
      </c>
    </row>
    <row r="146" spans="1:5" ht="15.75" hidden="1">
      <c r="A146" s="89" t="s">
        <v>238</v>
      </c>
      <c r="B146" s="104"/>
      <c r="C146" s="15"/>
      <c r="D146" s="15"/>
      <c r="E146" s="15"/>
    </row>
    <row r="147" spans="1:5" ht="31.5" hidden="1">
      <c r="A147" s="89" t="s">
        <v>459</v>
      </c>
      <c r="B147" s="104"/>
      <c r="C147" s="15"/>
      <c r="D147" s="15"/>
      <c r="E147" s="15"/>
    </row>
    <row r="148" spans="1:5" ht="15.75" hidden="1">
      <c r="A148" s="89" t="s">
        <v>242</v>
      </c>
      <c r="B148" s="104"/>
      <c r="C148" s="15"/>
      <c r="D148" s="15"/>
      <c r="E148" s="15"/>
    </row>
    <row r="149" spans="1:5" ht="15.75" hidden="1">
      <c r="A149" s="64" t="s">
        <v>243</v>
      </c>
      <c r="B149" s="104"/>
      <c r="C149" s="15"/>
      <c r="D149" s="15"/>
      <c r="E149" s="15"/>
    </row>
    <row r="150" spans="1:5" ht="15.75" hidden="1">
      <c r="A150" s="64" t="s">
        <v>235</v>
      </c>
      <c r="B150" s="104"/>
      <c r="C150" s="15"/>
      <c r="D150" s="15"/>
      <c r="E150" s="15"/>
    </row>
    <row r="151" spans="1:5" ht="16.5" customHeight="1">
      <c r="A151" s="43" t="s">
        <v>803</v>
      </c>
      <c r="B151" s="104"/>
      <c r="C151" s="86">
        <f>SUM(C152:C154)</f>
        <v>508169</v>
      </c>
      <c r="D151" s="86">
        <f>SUM(D152:D154)</f>
        <v>508169</v>
      </c>
      <c r="E151" s="86">
        <v>508169</v>
      </c>
    </row>
    <row r="152" spans="1:5" ht="15.75">
      <c r="A152" s="89" t="s">
        <v>405</v>
      </c>
      <c r="B152" s="102">
        <v>1</v>
      </c>
      <c r="C152" s="84">
        <f>SUMIF($B$140:$B$151,"1",C$140:C$151)</f>
        <v>0</v>
      </c>
      <c r="D152" s="84">
        <f>SUMIF($B$140:$B$151,"1",D$140:D$151)</f>
        <v>0</v>
      </c>
      <c r="E152" s="84"/>
    </row>
    <row r="153" spans="1:5" ht="15.75">
      <c r="A153" s="89" t="s">
        <v>244</v>
      </c>
      <c r="B153" s="102">
        <v>2</v>
      </c>
      <c r="C153" s="84">
        <f>SUMIF($B$140:$B$151,"2",C$140:C$151)</f>
        <v>508169</v>
      </c>
      <c r="D153" s="84">
        <f>SUMIF($B$140:$B$151,"2",D$140:D$151)</f>
        <v>508169</v>
      </c>
      <c r="E153" s="84">
        <f>SUMIF($B$140:$B$151,"2",E$140:E$151)</f>
        <v>508169</v>
      </c>
    </row>
    <row r="154" spans="1:5" ht="15.75">
      <c r="A154" s="89" t="s">
        <v>136</v>
      </c>
      <c r="B154" s="102">
        <v>3</v>
      </c>
      <c r="C154" s="84">
        <f>SUMIF($B$140:$B$151,"3",C$140:C$151)</f>
        <v>0</v>
      </c>
      <c r="D154" s="84">
        <f>SUMIF($B$140:$B$151,"3",D$140:D$151)</f>
        <v>0</v>
      </c>
      <c r="E154" s="84"/>
    </row>
    <row r="155" spans="1:5" ht="15.75">
      <c r="A155" s="68" t="s">
        <v>139</v>
      </c>
      <c r="B155" s="104"/>
      <c r="C155" s="15"/>
      <c r="D155" s="15"/>
      <c r="E155" s="15"/>
    </row>
    <row r="156" spans="1:5" ht="15.75">
      <c r="A156" s="64" t="s">
        <v>234</v>
      </c>
      <c r="B156" s="104"/>
      <c r="C156" s="15"/>
      <c r="D156" s="15"/>
      <c r="E156" s="15"/>
    </row>
    <row r="157" spans="1:5" ht="31.5">
      <c r="A157" s="89" t="s">
        <v>445</v>
      </c>
      <c r="B157" s="104"/>
      <c r="C157" s="15"/>
      <c r="D157" s="15"/>
      <c r="E157" s="15"/>
    </row>
    <row r="158" spans="1:5" ht="31.5">
      <c r="A158" s="89" t="s">
        <v>236</v>
      </c>
      <c r="B158" s="104"/>
      <c r="C158" s="15"/>
      <c r="D158" s="15"/>
      <c r="E158" s="15"/>
    </row>
    <row r="159" spans="1:5" ht="31.5">
      <c r="A159" s="89" t="s">
        <v>446</v>
      </c>
      <c r="B159" s="104">
        <v>2</v>
      </c>
      <c r="C159" s="15">
        <v>10795000</v>
      </c>
      <c r="D159" s="15">
        <v>10795000</v>
      </c>
      <c r="E159" s="15">
        <v>10795000</v>
      </c>
    </row>
    <row r="160" spans="1:5" ht="15.75" hidden="1">
      <c r="A160" s="89" t="s">
        <v>237</v>
      </c>
      <c r="B160" s="104"/>
      <c r="C160" s="15"/>
      <c r="D160" s="15"/>
      <c r="E160" s="15"/>
    </row>
    <row r="161" spans="1:5" ht="15.75" hidden="1">
      <c r="A161" s="89" t="s">
        <v>238</v>
      </c>
      <c r="B161" s="104"/>
      <c r="C161" s="15"/>
      <c r="D161" s="15"/>
      <c r="E161" s="15"/>
    </row>
    <row r="162" spans="1:5" ht="31.5" hidden="1">
      <c r="A162" s="89" t="s">
        <v>459</v>
      </c>
      <c r="B162" s="104"/>
      <c r="C162" s="15"/>
      <c r="D162" s="15"/>
      <c r="E162" s="15"/>
    </row>
    <row r="163" spans="1:5" ht="15.75" hidden="1">
      <c r="A163" s="89" t="s">
        <v>242</v>
      </c>
      <c r="B163" s="104"/>
      <c r="C163" s="15"/>
      <c r="D163" s="15"/>
      <c r="E163" s="15"/>
    </row>
    <row r="164" spans="1:5" ht="15.75" hidden="1">
      <c r="A164" s="64" t="s">
        <v>243</v>
      </c>
      <c r="B164" s="104"/>
      <c r="C164" s="15"/>
      <c r="D164" s="15"/>
      <c r="E164" s="15"/>
    </row>
    <row r="165" spans="1:5" ht="15.75" hidden="1">
      <c r="A165" s="64" t="s">
        <v>235</v>
      </c>
      <c r="B165" s="104"/>
      <c r="C165" s="15"/>
      <c r="D165" s="15"/>
      <c r="E165" s="15"/>
    </row>
    <row r="166" spans="1:5" ht="31.5">
      <c r="A166" s="43" t="s">
        <v>250</v>
      </c>
      <c r="B166" s="104"/>
      <c r="C166" s="86">
        <f>SUM(C167:C169)</f>
        <v>10795000</v>
      </c>
      <c r="D166" s="86">
        <f>SUM(D167:D169)</f>
        <v>10795000</v>
      </c>
      <c r="E166" s="86">
        <v>10795000</v>
      </c>
    </row>
    <row r="167" spans="1:5" ht="15.75">
      <c r="A167" s="89" t="s">
        <v>405</v>
      </c>
      <c r="B167" s="102">
        <v>1</v>
      </c>
      <c r="C167" s="84">
        <f>SUMIF($B$155:$B$166,"1",C$155:C$166)</f>
        <v>0</v>
      </c>
      <c r="D167" s="84">
        <f>SUMIF($B$155:$B$166,"1",D$155:D$166)</f>
        <v>0</v>
      </c>
      <c r="E167" s="84"/>
    </row>
    <row r="168" spans="1:5" ht="15.75">
      <c r="A168" s="89" t="s">
        <v>244</v>
      </c>
      <c r="B168" s="102">
        <v>2</v>
      </c>
      <c r="C168" s="84">
        <f>SUMIF($B$155:$B$166,"2",C$155:C$166)</f>
        <v>10795000</v>
      </c>
      <c r="D168" s="84">
        <f>SUMIF($B$155:$B$166,"2",D$155:D$166)</f>
        <v>10795000</v>
      </c>
      <c r="E168" s="84">
        <v>10795000</v>
      </c>
    </row>
    <row r="169" spans="1:5" ht="15.75">
      <c r="A169" s="89" t="s">
        <v>136</v>
      </c>
      <c r="B169" s="102">
        <v>3</v>
      </c>
      <c r="C169" s="84">
        <f>SUMIF($B$155:$B$166,"3",C$155:C$166)</f>
        <v>0</v>
      </c>
      <c r="D169" s="84">
        <f>SUMIF($B$155:$B$166,"3",D$155:D$166)</f>
        <v>0</v>
      </c>
      <c r="E169" s="84"/>
    </row>
    <row r="170" spans="1:5" ht="16.5">
      <c r="A170" s="69" t="s">
        <v>140</v>
      </c>
      <c r="B170" s="105"/>
      <c r="C170" s="18">
        <f>C7+C11+C15+C60+C122+C127+C131+C135+C151+C166</f>
        <v>91975867</v>
      </c>
      <c r="D170" s="18">
        <f>D7+D11+D15+D60+D122+D127+D131+D135+D151+D166</f>
        <v>96343920</v>
      </c>
      <c r="E170" s="18">
        <f>E7+E11+E15+E60+E122+E127+E131+E135+E151+E166</f>
        <v>102785174</v>
      </c>
    </row>
    <row r="171" spans="3:4" ht="15.75" hidden="1">
      <c r="C171" s="41">
        <f>Bevételek!C306</f>
        <v>91975867</v>
      </c>
      <c r="D171" s="41">
        <f>Bevételek!D306</f>
        <v>96343920</v>
      </c>
    </row>
    <row r="172" spans="3:4" ht="15.75" hidden="1">
      <c r="C172" s="41">
        <f>C171-C170</f>
        <v>0</v>
      </c>
      <c r="D172" s="41">
        <f>D171-D170</f>
        <v>0</v>
      </c>
    </row>
    <row r="326" ht="15.75"/>
    <row r="327" ht="15.75"/>
    <row r="328" ht="15.75"/>
    <row r="329" ht="15.75"/>
    <row r="330" ht="15.75"/>
    <row r="331" ht="15.75"/>
    <row r="332" ht="15.75"/>
    <row r="338" ht="15.75"/>
    <row r="339" ht="15.75"/>
    <row r="340" ht="15.75"/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6" r:id="rId3"/>
  <headerFoot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V58"/>
  <sheetViews>
    <sheetView zoomScalePageLayoutView="0" workbookViewId="0" topLeftCell="A1">
      <pane xSplit="2" ySplit="5" topLeftCell="C20" activePane="bottomRight" state="frozen"/>
      <selection pane="topLeft"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ColWidth="9.140625" defaultRowHeight="15"/>
  <cols>
    <col min="1" max="1" width="64.8515625" style="2" customWidth="1"/>
    <col min="2" max="2" width="5.57421875" style="2" customWidth="1"/>
    <col min="3" max="3" width="12.140625" style="2" customWidth="1"/>
    <col min="4" max="4" width="12.140625" style="2" hidden="1" customWidth="1"/>
    <col min="5" max="6" width="12.140625" style="2" customWidth="1"/>
    <col min="7" max="7" width="12.7109375" style="2" customWidth="1"/>
    <col min="8" max="8" width="12.7109375" style="2" hidden="1" customWidth="1"/>
    <col min="9" max="11" width="12.7109375" style="2" customWidth="1"/>
    <col min="12" max="12" width="12.7109375" style="2" hidden="1" customWidth="1"/>
    <col min="13" max="14" width="12.7109375" style="2" customWidth="1"/>
    <col min="15" max="15" width="12.57421875" style="2" customWidth="1"/>
    <col min="16" max="16" width="12.7109375" style="2" hidden="1" customWidth="1"/>
    <col min="17" max="18" width="12.7109375" style="2" customWidth="1"/>
    <col min="19" max="19" width="12.7109375" style="20" customWidth="1"/>
    <col min="20" max="20" width="12.7109375" style="20" hidden="1" customWidth="1"/>
    <col min="21" max="22" width="12.7109375" style="20" customWidth="1"/>
    <col min="23" max="16384" width="9.140625" style="2" customWidth="1"/>
  </cols>
  <sheetData>
    <row r="1" spans="1:22" ht="15.75">
      <c r="A1" s="356" t="s">
        <v>531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15.75">
      <c r="A2" s="356" t="s">
        <v>469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2"/>
      <c r="U2" s="2"/>
      <c r="V2" s="2"/>
    </row>
    <row r="4" spans="1:22" s="3" customFormat="1" ht="15.75" customHeight="1">
      <c r="A4" s="362" t="s">
        <v>277</v>
      </c>
      <c r="B4" s="379" t="s">
        <v>152</v>
      </c>
      <c r="C4" s="364" t="s">
        <v>132</v>
      </c>
      <c r="D4" s="365"/>
      <c r="E4" s="365"/>
      <c r="F4" s="365"/>
      <c r="G4" s="364" t="s">
        <v>848</v>
      </c>
      <c r="H4" s="365"/>
      <c r="I4" s="365"/>
      <c r="J4" s="365"/>
      <c r="K4" s="364" t="s">
        <v>28</v>
      </c>
      <c r="L4" s="365"/>
      <c r="M4" s="365"/>
      <c r="N4" s="365"/>
      <c r="O4" s="364" t="s">
        <v>15</v>
      </c>
      <c r="P4" s="365"/>
      <c r="Q4" s="365"/>
      <c r="R4" s="365"/>
      <c r="S4" s="364" t="s">
        <v>5</v>
      </c>
      <c r="T4" s="365"/>
      <c r="U4" s="365"/>
      <c r="V4" s="366"/>
    </row>
    <row r="5" spans="1:22" s="3" customFormat="1" ht="15.75">
      <c r="A5" s="363"/>
      <c r="B5" s="380"/>
      <c r="C5" s="40" t="s">
        <v>181</v>
      </c>
      <c r="D5" s="40" t="s">
        <v>671</v>
      </c>
      <c r="E5" s="40" t="s">
        <v>794</v>
      </c>
      <c r="F5" s="40" t="s">
        <v>805</v>
      </c>
      <c r="G5" s="40" t="s">
        <v>181</v>
      </c>
      <c r="H5" s="40" t="s">
        <v>671</v>
      </c>
      <c r="I5" s="40" t="s">
        <v>794</v>
      </c>
      <c r="J5" s="40" t="s">
        <v>806</v>
      </c>
      <c r="K5" s="40" t="s">
        <v>181</v>
      </c>
      <c r="L5" s="40" t="s">
        <v>729</v>
      </c>
      <c r="M5" s="40" t="s">
        <v>794</v>
      </c>
      <c r="N5" s="40" t="s">
        <v>806</v>
      </c>
      <c r="O5" s="40" t="s">
        <v>181</v>
      </c>
      <c r="P5" s="40" t="s">
        <v>729</v>
      </c>
      <c r="Q5" s="40" t="s">
        <v>794</v>
      </c>
      <c r="R5" s="40" t="s">
        <v>806</v>
      </c>
      <c r="S5" s="40" t="s">
        <v>181</v>
      </c>
      <c r="T5" s="40" t="s">
        <v>671</v>
      </c>
      <c r="U5" s="40" t="s">
        <v>794</v>
      </c>
      <c r="V5" s="40" t="s">
        <v>806</v>
      </c>
    </row>
    <row r="6" spans="1:22" s="3" customFormat="1" ht="31.5">
      <c r="A6" s="7" t="s">
        <v>251</v>
      </c>
      <c r="B6" s="101">
        <v>2</v>
      </c>
      <c r="C6" s="5">
        <v>2012571</v>
      </c>
      <c r="D6" s="5">
        <v>2012571</v>
      </c>
      <c r="E6" s="5">
        <v>2012571</v>
      </c>
      <c r="F6" s="5">
        <v>2012571</v>
      </c>
      <c r="G6" s="5">
        <v>543394</v>
      </c>
      <c r="H6" s="5">
        <v>543394</v>
      </c>
      <c r="I6" s="5">
        <v>543394</v>
      </c>
      <c r="J6" s="5">
        <v>543394</v>
      </c>
      <c r="K6" s="5">
        <v>1500000</v>
      </c>
      <c r="L6" s="5">
        <v>1500000</v>
      </c>
      <c r="M6" s="5">
        <v>1500000</v>
      </c>
      <c r="N6" s="5">
        <v>1500000</v>
      </c>
      <c r="O6" s="5">
        <v>405000</v>
      </c>
      <c r="P6" s="5">
        <v>405000</v>
      </c>
      <c r="Q6" s="5">
        <v>405000</v>
      </c>
      <c r="R6" s="5">
        <v>405000</v>
      </c>
      <c r="S6" s="5">
        <f aca="true" t="shared" si="0" ref="S6:V10">C6+G6+K6+O6</f>
        <v>4460965</v>
      </c>
      <c r="T6" s="5">
        <f t="shared" si="0"/>
        <v>4460965</v>
      </c>
      <c r="U6" s="5">
        <f t="shared" si="0"/>
        <v>4460965</v>
      </c>
      <c r="V6" s="5">
        <f t="shared" si="0"/>
        <v>4460965</v>
      </c>
    </row>
    <row r="7" spans="1:22" s="3" customFormat="1" ht="31.5">
      <c r="A7" s="7" t="s">
        <v>539</v>
      </c>
      <c r="B7" s="101">
        <v>3</v>
      </c>
      <c r="C7" s="5">
        <v>1335600</v>
      </c>
      <c r="D7" s="5">
        <v>1335600</v>
      </c>
      <c r="E7" s="5">
        <v>1335600</v>
      </c>
      <c r="F7" s="5">
        <v>1335600</v>
      </c>
      <c r="G7" s="5">
        <v>360612</v>
      </c>
      <c r="H7" s="5">
        <v>360612</v>
      </c>
      <c r="I7" s="5">
        <v>360612</v>
      </c>
      <c r="J7" s="5">
        <v>360612</v>
      </c>
      <c r="K7" s="5"/>
      <c r="L7" s="5"/>
      <c r="M7" s="5"/>
      <c r="N7" s="5"/>
      <c r="O7" s="5"/>
      <c r="P7" s="5"/>
      <c r="Q7" s="5"/>
      <c r="R7" s="5"/>
      <c r="S7" s="5">
        <f t="shared" si="0"/>
        <v>1696212</v>
      </c>
      <c r="T7" s="5">
        <f t="shared" si="0"/>
        <v>1696212</v>
      </c>
      <c r="U7" s="5">
        <f t="shared" si="0"/>
        <v>1696212</v>
      </c>
      <c r="V7" s="5">
        <f t="shared" si="0"/>
        <v>1696212</v>
      </c>
    </row>
    <row r="8" spans="1:22" s="3" customFormat="1" ht="15.75">
      <c r="A8" s="122" t="s">
        <v>525</v>
      </c>
      <c r="B8" s="101">
        <v>3</v>
      </c>
      <c r="C8" s="5">
        <v>50000</v>
      </c>
      <c r="D8" s="5">
        <v>50000</v>
      </c>
      <c r="E8" s="5">
        <v>134684</v>
      </c>
      <c r="F8" s="5">
        <v>134684</v>
      </c>
      <c r="G8" s="5">
        <v>25585</v>
      </c>
      <c r="H8" s="5">
        <v>25585</v>
      </c>
      <c r="I8" s="5">
        <v>67901</v>
      </c>
      <c r="J8" s="5">
        <v>67901</v>
      </c>
      <c r="K8" s="5"/>
      <c r="L8" s="5"/>
      <c r="M8" s="5"/>
      <c r="N8" s="5"/>
      <c r="O8" s="5"/>
      <c r="P8" s="5"/>
      <c r="Q8" s="5"/>
      <c r="R8" s="5"/>
      <c r="S8" s="5">
        <f t="shared" si="0"/>
        <v>75585</v>
      </c>
      <c r="T8" s="5">
        <f t="shared" si="0"/>
        <v>75585</v>
      </c>
      <c r="U8" s="5">
        <f t="shared" si="0"/>
        <v>202585</v>
      </c>
      <c r="V8" s="5">
        <f t="shared" si="0"/>
        <v>202585</v>
      </c>
    </row>
    <row r="9" spans="1:22" s="3" customFormat="1" ht="15.75">
      <c r="A9" s="7" t="s">
        <v>252</v>
      </c>
      <c r="B9" s="101">
        <v>2</v>
      </c>
      <c r="C9" s="5"/>
      <c r="D9" s="5"/>
      <c r="E9" s="5"/>
      <c r="F9" s="5"/>
      <c r="G9" s="5"/>
      <c r="H9" s="5"/>
      <c r="I9" s="5"/>
      <c r="J9" s="5"/>
      <c r="K9" s="5">
        <v>200000</v>
      </c>
      <c r="L9" s="5">
        <v>200000</v>
      </c>
      <c r="M9" s="5">
        <v>200000</v>
      </c>
      <c r="N9" s="5">
        <v>200000</v>
      </c>
      <c r="O9" s="5">
        <v>54000</v>
      </c>
      <c r="P9" s="5">
        <v>54000</v>
      </c>
      <c r="Q9" s="5">
        <v>54000</v>
      </c>
      <c r="R9" s="5">
        <v>54000</v>
      </c>
      <c r="S9" s="5">
        <f t="shared" si="0"/>
        <v>254000</v>
      </c>
      <c r="T9" s="5">
        <f t="shared" si="0"/>
        <v>254000</v>
      </c>
      <c r="U9" s="5">
        <f t="shared" si="0"/>
        <v>254000</v>
      </c>
      <c r="V9" s="5">
        <f t="shared" si="0"/>
        <v>254000</v>
      </c>
    </row>
    <row r="10" spans="1:22" s="3" customFormat="1" ht="31.5">
      <c r="A10" s="7" t="s">
        <v>253</v>
      </c>
      <c r="B10" s="101">
        <v>2</v>
      </c>
      <c r="C10" s="5"/>
      <c r="D10" s="5"/>
      <c r="E10" s="5"/>
      <c r="F10" s="5"/>
      <c r="G10" s="5"/>
      <c r="H10" s="5"/>
      <c r="I10" s="5"/>
      <c r="J10" s="5"/>
      <c r="K10" s="5">
        <v>200000</v>
      </c>
      <c r="L10" s="5">
        <v>200000</v>
      </c>
      <c r="M10" s="5">
        <v>200000</v>
      </c>
      <c r="N10" s="5">
        <v>219827</v>
      </c>
      <c r="O10" s="5">
        <v>54000</v>
      </c>
      <c r="P10" s="5">
        <v>54000</v>
      </c>
      <c r="Q10" s="5">
        <v>54000</v>
      </c>
      <c r="R10" s="5">
        <v>54428</v>
      </c>
      <c r="S10" s="5">
        <f t="shared" si="0"/>
        <v>254000</v>
      </c>
      <c r="T10" s="5">
        <f t="shared" si="0"/>
        <v>254000</v>
      </c>
      <c r="U10" s="5">
        <f t="shared" si="0"/>
        <v>254000</v>
      </c>
      <c r="V10" s="5">
        <f t="shared" si="0"/>
        <v>274255</v>
      </c>
    </row>
    <row r="11" spans="1:22" s="3" customFormat="1" ht="15.75" hidden="1">
      <c r="A11" s="7" t="s">
        <v>254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aca="true" t="shared" si="1" ref="S11:S48">C11+G11+K11+O11</f>
        <v>0</v>
      </c>
      <c r="T11" s="5">
        <f aca="true" t="shared" si="2" ref="T11:T48">D11+H11+L11+P11</f>
        <v>0</v>
      </c>
      <c r="U11" s="5">
        <f aca="true" t="shared" si="3" ref="U11:U48">E11+I11+M11+Q11</f>
        <v>0</v>
      </c>
      <c r="V11" s="5"/>
    </row>
    <row r="12" spans="1:22" s="3" customFormat="1" ht="15.75" hidden="1">
      <c r="A12" s="7" t="s">
        <v>255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1"/>
        <v>0</v>
      </c>
      <c r="T12" s="5">
        <f t="shared" si="2"/>
        <v>0</v>
      </c>
      <c r="U12" s="5">
        <f t="shared" si="3"/>
        <v>0</v>
      </c>
      <c r="V12" s="5"/>
    </row>
    <row r="13" spans="1:22" s="3" customFormat="1" ht="15.75" hidden="1">
      <c r="A13" s="7" t="s">
        <v>256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1"/>
        <v>0</v>
      </c>
      <c r="T13" s="5">
        <f t="shared" si="2"/>
        <v>0</v>
      </c>
      <c r="U13" s="5">
        <f t="shared" si="3"/>
        <v>0</v>
      </c>
      <c r="V13" s="5"/>
    </row>
    <row r="14" spans="1:22" s="3" customFormat="1" ht="15.75" hidden="1">
      <c r="A14" s="7" t="s">
        <v>540</v>
      </c>
      <c r="B14" s="101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1"/>
        <v>0</v>
      </c>
      <c r="T14" s="5">
        <f t="shared" si="2"/>
        <v>0</v>
      </c>
      <c r="U14" s="5">
        <f t="shared" si="3"/>
        <v>0</v>
      </c>
      <c r="V14" s="5"/>
    </row>
    <row r="15" spans="1:22" s="3" customFormat="1" ht="15.75" hidden="1">
      <c r="A15" s="7" t="s">
        <v>541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1"/>
        <v>0</v>
      </c>
      <c r="T15" s="5">
        <f t="shared" si="2"/>
        <v>0</v>
      </c>
      <c r="U15" s="5">
        <f t="shared" si="3"/>
        <v>0</v>
      </c>
      <c r="V15" s="5"/>
    </row>
    <row r="16" spans="1:22" s="3" customFormat="1" ht="15.75" hidden="1">
      <c r="A16" s="7" t="s">
        <v>542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1"/>
        <v>0</v>
      </c>
      <c r="T16" s="5">
        <f t="shared" si="2"/>
        <v>0</v>
      </c>
      <c r="U16" s="5">
        <f t="shared" si="3"/>
        <v>0</v>
      </c>
      <c r="V16" s="5"/>
    </row>
    <row r="17" spans="1:22" s="3" customFormat="1" ht="15.75">
      <c r="A17" s="7" t="s">
        <v>547</v>
      </c>
      <c r="B17" s="101">
        <v>2</v>
      </c>
      <c r="C17" s="5">
        <v>17079480</v>
      </c>
      <c r="D17" s="5">
        <v>17079480</v>
      </c>
      <c r="E17" s="5">
        <v>17079480</v>
      </c>
      <c r="F17" s="5">
        <v>16579480</v>
      </c>
      <c r="G17" s="5">
        <v>2305746</v>
      </c>
      <c r="H17" s="5">
        <v>2305746</v>
      </c>
      <c r="I17" s="5">
        <v>2305746</v>
      </c>
      <c r="J17" s="5">
        <v>2305746</v>
      </c>
      <c r="K17" s="5">
        <v>2302381</v>
      </c>
      <c r="L17" s="5">
        <v>2302381</v>
      </c>
      <c r="M17" s="5">
        <v>2302381</v>
      </c>
      <c r="N17" s="5">
        <v>2373340</v>
      </c>
      <c r="O17" s="5">
        <v>621643</v>
      </c>
      <c r="P17" s="5">
        <v>621643</v>
      </c>
      <c r="Q17" s="5">
        <v>621643</v>
      </c>
      <c r="R17" s="5">
        <v>593807</v>
      </c>
      <c r="S17" s="5">
        <f t="shared" si="1"/>
        <v>22309250</v>
      </c>
      <c r="T17" s="5">
        <f t="shared" si="2"/>
        <v>22309250</v>
      </c>
      <c r="U17" s="5">
        <f t="shared" si="3"/>
        <v>22309250</v>
      </c>
      <c r="V17" s="5">
        <f>F17+J17+N17+R17</f>
        <v>21852373</v>
      </c>
    </row>
    <row r="18" spans="1:22" s="3" customFormat="1" ht="31.5">
      <c r="A18" s="7" t="s">
        <v>548</v>
      </c>
      <c r="B18" s="101">
        <v>2</v>
      </c>
      <c r="C18" s="5">
        <v>4676329</v>
      </c>
      <c r="D18" s="5">
        <v>4676329</v>
      </c>
      <c r="E18" s="5">
        <v>4676329</v>
      </c>
      <c r="F18" s="5">
        <v>4676329</v>
      </c>
      <c r="G18" s="5">
        <v>631304</v>
      </c>
      <c r="H18" s="5">
        <v>631304</v>
      </c>
      <c r="I18" s="5">
        <v>631304</v>
      </c>
      <c r="J18" s="5">
        <v>631304</v>
      </c>
      <c r="K18" s="5">
        <v>150000</v>
      </c>
      <c r="L18" s="5">
        <v>150000</v>
      </c>
      <c r="M18" s="5">
        <v>150000</v>
      </c>
      <c r="N18" s="5">
        <v>150000</v>
      </c>
      <c r="O18" s="5">
        <v>40500</v>
      </c>
      <c r="P18" s="5">
        <v>40500</v>
      </c>
      <c r="Q18" s="5">
        <v>40500</v>
      </c>
      <c r="R18" s="5">
        <v>40500</v>
      </c>
      <c r="S18" s="5">
        <f t="shared" si="1"/>
        <v>5498133</v>
      </c>
      <c r="T18" s="5">
        <f t="shared" si="2"/>
        <v>5498133</v>
      </c>
      <c r="U18" s="5">
        <f t="shared" si="3"/>
        <v>5498133</v>
      </c>
      <c r="V18" s="5">
        <f>F18+J18+N18+R18</f>
        <v>5498133</v>
      </c>
    </row>
    <row r="19" spans="1:22" s="3" customFormat="1" ht="15.75">
      <c r="A19" s="7" t="s">
        <v>549</v>
      </c>
      <c r="B19" s="101">
        <v>2</v>
      </c>
      <c r="C19" s="5"/>
      <c r="D19" s="5"/>
      <c r="E19" s="5"/>
      <c r="F19" s="5"/>
      <c r="G19" s="5"/>
      <c r="H19" s="5"/>
      <c r="I19" s="5"/>
      <c r="J19" s="5"/>
      <c r="K19" s="5">
        <v>312066</v>
      </c>
      <c r="L19" s="5">
        <v>312066</v>
      </c>
      <c r="M19" s="5">
        <v>312066</v>
      </c>
      <c r="N19" s="5">
        <v>312946</v>
      </c>
      <c r="O19" s="5"/>
      <c r="P19" s="5"/>
      <c r="Q19" s="5"/>
      <c r="R19" s="5"/>
      <c r="S19" s="5">
        <f t="shared" si="1"/>
        <v>312066</v>
      </c>
      <c r="T19" s="5">
        <f t="shared" si="2"/>
        <v>312066</v>
      </c>
      <c r="U19" s="5">
        <f t="shared" si="3"/>
        <v>312066</v>
      </c>
      <c r="V19" s="5">
        <f>F19+J19+N19+R19</f>
        <v>312946</v>
      </c>
    </row>
    <row r="20" spans="1:22" s="3" customFormat="1" ht="15.75">
      <c r="A20" s="7" t="s">
        <v>526</v>
      </c>
      <c r="B20" s="101">
        <v>2</v>
      </c>
      <c r="C20" s="5"/>
      <c r="D20" s="5">
        <v>797392</v>
      </c>
      <c r="E20" s="5">
        <v>797392</v>
      </c>
      <c r="F20" s="5">
        <v>595548</v>
      </c>
      <c r="G20" s="5"/>
      <c r="H20" s="5">
        <v>107648</v>
      </c>
      <c r="I20" s="5">
        <v>107648</v>
      </c>
      <c r="J20" s="5">
        <v>80397</v>
      </c>
      <c r="K20" s="5"/>
      <c r="L20" s="5"/>
      <c r="M20" s="5"/>
      <c r="N20" s="5"/>
      <c r="O20" s="5"/>
      <c r="P20" s="5"/>
      <c r="Q20" s="5"/>
      <c r="R20" s="5"/>
      <c r="S20" s="5">
        <f t="shared" si="1"/>
        <v>0</v>
      </c>
      <c r="T20" s="5">
        <f t="shared" si="2"/>
        <v>905040</v>
      </c>
      <c r="U20" s="5">
        <f t="shared" si="3"/>
        <v>905040</v>
      </c>
      <c r="V20" s="5">
        <f>F20+J20+N20+R20</f>
        <v>675945</v>
      </c>
    </row>
    <row r="21" spans="1:22" ht="15.75" hidden="1">
      <c r="A21" s="7" t="s">
        <v>527</v>
      </c>
      <c r="B21" s="101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1"/>
        <v>0</v>
      </c>
      <c r="T21" s="5">
        <f t="shared" si="2"/>
        <v>0</v>
      </c>
      <c r="U21" s="5">
        <f t="shared" si="3"/>
        <v>0</v>
      </c>
      <c r="V21" s="5"/>
    </row>
    <row r="22" spans="1:22" ht="15.75" hidden="1">
      <c r="A22" s="7" t="s">
        <v>257</v>
      </c>
      <c r="B22" s="101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1"/>
        <v>0</v>
      </c>
      <c r="T22" s="5">
        <f t="shared" si="2"/>
        <v>0</v>
      </c>
      <c r="U22" s="5">
        <f t="shared" si="3"/>
        <v>0</v>
      </c>
      <c r="V22" s="5"/>
    </row>
    <row r="23" spans="1:22" s="3" customFormat="1" ht="15.75" hidden="1">
      <c r="A23" s="7" t="s">
        <v>258</v>
      </c>
      <c r="B23" s="101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1"/>
        <v>0</v>
      </c>
      <c r="T23" s="5">
        <f t="shared" si="2"/>
        <v>0</v>
      </c>
      <c r="U23" s="5">
        <f t="shared" si="3"/>
        <v>0</v>
      </c>
      <c r="V23" s="5"/>
    </row>
    <row r="24" spans="1:22" s="3" customFormat="1" ht="15.75">
      <c r="A24" s="7" t="s">
        <v>259</v>
      </c>
      <c r="B24" s="101">
        <v>2</v>
      </c>
      <c r="C24" s="5"/>
      <c r="D24" s="5"/>
      <c r="E24" s="5"/>
      <c r="F24" s="5"/>
      <c r="G24" s="5"/>
      <c r="H24" s="5"/>
      <c r="I24" s="5"/>
      <c r="J24" s="5"/>
      <c r="K24" s="5">
        <v>500000</v>
      </c>
      <c r="L24" s="5">
        <v>500000</v>
      </c>
      <c r="M24" s="5">
        <v>601509</v>
      </c>
      <c r="N24" s="5">
        <v>601509</v>
      </c>
      <c r="O24" s="5">
        <v>135000</v>
      </c>
      <c r="P24" s="5">
        <v>135000</v>
      </c>
      <c r="Q24" s="5">
        <v>162408</v>
      </c>
      <c r="R24" s="5">
        <v>162408</v>
      </c>
      <c r="S24" s="5">
        <f t="shared" si="1"/>
        <v>635000</v>
      </c>
      <c r="T24" s="5">
        <f t="shared" si="2"/>
        <v>635000</v>
      </c>
      <c r="U24" s="5">
        <f t="shared" si="3"/>
        <v>763917</v>
      </c>
      <c r="V24" s="5">
        <f>F24+J24+N24+R24</f>
        <v>763917</v>
      </c>
    </row>
    <row r="25" spans="1:22" s="3" customFormat="1" ht="15.75" hidden="1">
      <c r="A25" s="7" t="s">
        <v>543</v>
      </c>
      <c r="B25" s="101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1"/>
        <v>0</v>
      </c>
      <c r="T25" s="5">
        <f t="shared" si="2"/>
        <v>0</v>
      </c>
      <c r="U25" s="5">
        <f t="shared" si="3"/>
        <v>0</v>
      </c>
      <c r="V25" s="5"/>
    </row>
    <row r="26" spans="1:22" ht="15.75" hidden="1">
      <c r="A26" s="7" t="s">
        <v>470</v>
      </c>
      <c r="B26" s="101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1"/>
        <v>0</v>
      </c>
      <c r="T26" s="5">
        <f t="shared" si="2"/>
        <v>0</v>
      </c>
      <c r="U26" s="5">
        <f t="shared" si="3"/>
        <v>0</v>
      </c>
      <c r="V26" s="5"/>
    </row>
    <row r="27" spans="1:22" s="3" customFormat="1" ht="15.75">
      <c r="A27" s="7" t="s">
        <v>260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>
        <v>500000</v>
      </c>
      <c r="L27" s="5">
        <v>529375</v>
      </c>
      <c r="M27" s="5"/>
      <c r="N27" s="5"/>
      <c r="O27" s="5">
        <v>135000</v>
      </c>
      <c r="P27" s="5">
        <v>142931</v>
      </c>
      <c r="Q27" s="5"/>
      <c r="R27" s="5"/>
      <c r="S27" s="5">
        <f t="shared" si="1"/>
        <v>635000</v>
      </c>
      <c r="T27" s="5">
        <f t="shared" si="2"/>
        <v>672306</v>
      </c>
      <c r="U27" s="5">
        <f t="shared" si="3"/>
        <v>0</v>
      </c>
      <c r="V27" s="5">
        <f>F27+J27+N27+R27</f>
        <v>0</v>
      </c>
    </row>
    <row r="28" spans="1:22" s="3" customFormat="1" ht="31.5">
      <c r="A28" s="7" t="s">
        <v>261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>
        <v>50000</v>
      </c>
      <c r="L28" s="5">
        <v>50000</v>
      </c>
      <c r="M28" s="5">
        <v>50000</v>
      </c>
      <c r="N28" s="5">
        <v>50000</v>
      </c>
      <c r="O28" s="5">
        <v>13500</v>
      </c>
      <c r="P28" s="5">
        <v>13500</v>
      </c>
      <c r="Q28" s="5">
        <v>13500</v>
      </c>
      <c r="R28" s="5">
        <v>13500</v>
      </c>
      <c r="S28" s="5">
        <f t="shared" si="1"/>
        <v>63500</v>
      </c>
      <c r="T28" s="5">
        <f t="shared" si="2"/>
        <v>63500</v>
      </c>
      <c r="U28" s="5">
        <f t="shared" si="3"/>
        <v>63500</v>
      </c>
      <c r="V28" s="5">
        <v>63500</v>
      </c>
    </row>
    <row r="29" spans="1:22" s="3" customFormat="1" ht="15" customHeight="1">
      <c r="A29" s="7" t="s">
        <v>799</v>
      </c>
      <c r="B29" s="101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180350</v>
      </c>
      <c r="O29" s="5"/>
      <c r="P29" s="5"/>
      <c r="Q29" s="5"/>
      <c r="R29" s="5">
        <v>48695</v>
      </c>
      <c r="S29" s="5">
        <f t="shared" si="1"/>
        <v>0</v>
      </c>
      <c r="T29" s="5">
        <f t="shared" si="2"/>
        <v>0</v>
      </c>
      <c r="U29" s="5">
        <f t="shared" si="3"/>
        <v>0</v>
      </c>
      <c r="V29" s="5">
        <f aca="true" t="shared" si="4" ref="V29:V34">F29+J29+N29+R29</f>
        <v>229045</v>
      </c>
    </row>
    <row r="30" spans="1:22" s="3" customFormat="1" ht="15.75">
      <c r="A30" s="7" t="s">
        <v>262</v>
      </c>
      <c r="B30" s="101">
        <v>2</v>
      </c>
      <c r="C30" s="5"/>
      <c r="D30" s="5"/>
      <c r="E30" s="5"/>
      <c r="F30" s="5"/>
      <c r="G30" s="5"/>
      <c r="H30" s="5"/>
      <c r="I30" s="5"/>
      <c r="J30" s="5"/>
      <c r="K30" s="5">
        <v>25000</v>
      </c>
      <c r="L30" s="5">
        <v>25000</v>
      </c>
      <c r="M30" s="5">
        <v>25000</v>
      </c>
      <c r="N30" s="5">
        <v>25000</v>
      </c>
      <c r="O30" s="5">
        <v>6750</v>
      </c>
      <c r="P30" s="5">
        <v>6750</v>
      </c>
      <c r="Q30" s="5">
        <v>6750</v>
      </c>
      <c r="R30" s="5">
        <v>6750</v>
      </c>
      <c r="S30" s="5">
        <f t="shared" si="1"/>
        <v>31750</v>
      </c>
      <c r="T30" s="5">
        <f t="shared" si="2"/>
        <v>31750</v>
      </c>
      <c r="U30" s="5">
        <f t="shared" si="3"/>
        <v>31750</v>
      </c>
      <c r="V30" s="5">
        <f t="shared" si="4"/>
        <v>31750</v>
      </c>
    </row>
    <row r="31" spans="1:22" s="3" customFormat="1" ht="15.75">
      <c r="A31" s="7" t="s">
        <v>263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>
        <v>700000</v>
      </c>
      <c r="L31" s="5">
        <v>700000</v>
      </c>
      <c r="M31" s="5">
        <v>700000</v>
      </c>
      <c r="N31" s="5">
        <v>700000</v>
      </c>
      <c r="O31" s="5">
        <v>189000</v>
      </c>
      <c r="P31" s="5">
        <v>189000</v>
      </c>
      <c r="Q31" s="5">
        <v>189000</v>
      </c>
      <c r="R31" s="5">
        <v>189000</v>
      </c>
      <c r="S31" s="5">
        <f t="shared" si="1"/>
        <v>889000</v>
      </c>
      <c r="T31" s="5">
        <f t="shared" si="2"/>
        <v>889000</v>
      </c>
      <c r="U31" s="5">
        <f t="shared" si="3"/>
        <v>889000</v>
      </c>
      <c r="V31" s="5">
        <f t="shared" si="4"/>
        <v>889000</v>
      </c>
    </row>
    <row r="32" spans="1:22" s="3" customFormat="1" ht="15.75">
      <c r="A32" s="7" t="s">
        <v>264</v>
      </c>
      <c r="B32" s="101">
        <v>2</v>
      </c>
      <c r="C32" s="5"/>
      <c r="D32" s="5"/>
      <c r="E32" s="5">
        <v>106402</v>
      </c>
      <c r="F32" s="5">
        <v>106402</v>
      </c>
      <c r="G32" s="5"/>
      <c r="H32" s="5"/>
      <c r="I32" s="5">
        <v>28728</v>
      </c>
      <c r="J32" s="5">
        <v>28728</v>
      </c>
      <c r="K32" s="5">
        <v>800000</v>
      </c>
      <c r="L32" s="5">
        <v>800000</v>
      </c>
      <c r="M32" s="5">
        <v>800000</v>
      </c>
      <c r="N32" s="5">
        <v>800000</v>
      </c>
      <c r="O32" s="5">
        <v>216000</v>
      </c>
      <c r="P32" s="5">
        <v>216000</v>
      </c>
      <c r="Q32" s="5">
        <v>216000</v>
      </c>
      <c r="R32" s="5">
        <v>216000</v>
      </c>
      <c r="S32" s="5">
        <f t="shared" si="1"/>
        <v>1016000</v>
      </c>
      <c r="T32" s="5">
        <f t="shared" si="2"/>
        <v>1016000</v>
      </c>
      <c r="U32" s="5">
        <f t="shared" si="3"/>
        <v>1151130</v>
      </c>
      <c r="V32" s="5">
        <f t="shared" si="4"/>
        <v>1151130</v>
      </c>
    </row>
    <row r="33" spans="1:22" s="3" customFormat="1" ht="15.75">
      <c r="A33" s="7" t="s">
        <v>544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>
        <v>12000</v>
      </c>
      <c r="L33" s="5">
        <v>12000</v>
      </c>
      <c r="M33" s="5">
        <v>12000</v>
      </c>
      <c r="N33" s="5">
        <v>12000</v>
      </c>
      <c r="O33" s="5"/>
      <c r="P33" s="5"/>
      <c r="Q33" s="5"/>
      <c r="R33" s="5"/>
      <c r="S33" s="5">
        <f t="shared" si="1"/>
        <v>12000</v>
      </c>
      <c r="T33" s="5">
        <f t="shared" si="2"/>
        <v>12000</v>
      </c>
      <c r="U33" s="5">
        <f t="shared" si="3"/>
        <v>12000</v>
      </c>
      <c r="V33" s="5">
        <f t="shared" si="4"/>
        <v>12000</v>
      </c>
    </row>
    <row r="34" spans="1:22" s="3" customFormat="1" ht="15.75">
      <c r="A34" s="7" t="s">
        <v>265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>
        <v>551181</v>
      </c>
      <c r="L34" s="5">
        <v>551181</v>
      </c>
      <c r="M34" s="5">
        <v>787401</v>
      </c>
      <c r="N34" s="5">
        <v>787401</v>
      </c>
      <c r="O34" s="5">
        <v>148819</v>
      </c>
      <c r="P34" s="5">
        <v>148819</v>
      </c>
      <c r="Q34" s="5">
        <v>212599</v>
      </c>
      <c r="R34" s="5">
        <v>212599</v>
      </c>
      <c r="S34" s="5">
        <f t="shared" si="1"/>
        <v>700000</v>
      </c>
      <c r="T34" s="5">
        <f t="shared" si="2"/>
        <v>700000</v>
      </c>
      <c r="U34" s="5">
        <f t="shared" si="3"/>
        <v>1000000</v>
      </c>
      <c r="V34" s="5">
        <f t="shared" si="4"/>
        <v>1000000</v>
      </c>
    </row>
    <row r="35" spans="1:22" s="3" customFormat="1" ht="15.75" hidden="1">
      <c r="A35" s="7" t="s">
        <v>266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1"/>
        <v>0</v>
      </c>
      <c r="T35" s="5">
        <f t="shared" si="2"/>
        <v>0</v>
      </c>
      <c r="U35" s="5">
        <f t="shared" si="3"/>
        <v>0</v>
      </c>
      <c r="V35" s="5"/>
    </row>
    <row r="36" spans="1:22" s="3" customFormat="1" ht="15.75" hidden="1">
      <c r="A36" s="7" t="s">
        <v>267</v>
      </c>
      <c r="B36" s="101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1"/>
        <v>0</v>
      </c>
      <c r="T36" s="5">
        <f t="shared" si="2"/>
        <v>0</v>
      </c>
      <c r="U36" s="5">
        <f t="shared" si="3"/>
        <v>0</v>
      </c>
      <c r="V36" s="5"/>
    </row>
    <row r="37" spans="1:22" s="3" customFormat="1" ht="15.75" hidden="1">
      <c r="A37" s="7" t="s">
        <v>268</v>
      </c>
      <c r="B37" s="101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1"/>
        <v>0</v>
      </c>
      <c r="T37" s="5">
        <f t="shared" si="2"/>
        <v>0</v>
      </c>
      <c r="U37" s="5">
        <f t="shared" si="3"/>
        <v>0</v>
      </c>
      <c r="V37" s="5"/>
    </row>
    <row r="38" spans="1:22" s="3" customFormat="1" ht="15.75">
      <c r="A38" s="7" t="s">
        <v>269</v>
      </c>
      <c r="B38" s="101">
        <v>2</v>
      </c>
      <c r="C38" s="5"/>
      <c r="D38" s="5"/>
      <c r="E38" s="5"/>
      <c r="F38" s="5"/>
      <c r="G38" s="5"/>
      <c r="H38" s="5"/>
      <c r="I38" s="5"/>
      <c r="J38" s="5"/>
      <c r="K38" s="5">
        <v>25000</v>
      </c>
      <c r="L38" s="5">
        <v>25000</v>
      </c>
      <c r="M38" s="5">
        <v>25000</v>
      </c>
      <c r="N38" s="5">
        <v>25000</v>
      </c>
      <c r="O38" s="5">
        <v>6750</v>
      </c>
      <c r="P38" s="5">
        <v>6750</v>
      </c>
      <c r="Q38" s="5">
        <v>6750</v>
      </c>
      <c r="R38" s="5">
        <v>6750</v>
      </c>
      <c r="S38" s="5">
        <f t="shared" si="1"/>
        <v>31750</v>
      </c>
      <c r="T38" s="5">
        <f t="shared" si="2"/>
        <v>31750</v>
      </c>
      <c r="U38" s="5">
        <f t="shared" si="3"/>
        <v>31750</v>
      </c>
      <c r="V38" s="5">
        <f>F38+J38+N38+R38</f>
        <v>31750</v>
      </c>
    </row>
    <row r="39" spans="1:22" s="3" customFormat="1" ht="15.75" hidden="1">
      <c r="A39" s="7" t="s">
        <v>270</v>
      </c>
      <c r="B39" s="101">
        <v>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1"/>
        <v>0</v>
      </c>
      <c r="T39" s="5">
        <f t="shared" si="2"/>
        <v>0</v>
      </c>
      <c r="U39" s="5">
        <f t="shared" si="3"/>
        <v>0</v>
      </c>
      <c r="V39" s="5"/>
    </row>
    <row r="40" spans="1:22" s="3" customFormat="1" ht="15.75" hidden="1">
      <c r="A40" s="7" t="s">
        <v>271</v>
      </c>
      <c r="B40" s="101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1"/>
        <v>0</v>
      </c>
      <c r="T40" s="5">
        <f t="shared" si="2"/>
        <v>0</v>
      </c>
      <c r="U40" s="5">
        <f t="shared" si="3"/>
        <v>0</v>
      </c>
      <c r="V40" s="5"/>
    </row>
    <row r="41" spans="1:22" s="3" customFormat="1" ht="31.5" hidden="1">
      <c r="A41" s="7" t="s">
        <v>272</v>
      </c>
      <c r="B41" s="101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1"/>
        <v>0</v>
      </c>
      <c r="T41" s="5">
        <f t="shared" si="2"/>
        <v>0</v>
      </c>
      <c r="U41" s="5">
        <f t="shared" si="3"/>
        <v>0</v>
      </c>
      <c r="V41" s="5"/>
    </row>
    <row r="42" spans="1:22" ht="15.75">
      <c r="A42" s="7" t="s">
        <v>545</v>
      </c>
      <c r="B42" s="101">
        <v>2</v>
      </c>
      <c r="C42" s="5"/>
      <c r="D42" s="5"/>
      <c r="E42" s="5"/>
      <c r="F42" s="5"/>
      <c r="G42" s="5"/>
      <c r="H42" s="5"/>
      <c r="I42" s="5"/>
      <c r="J42" s="5"/>
      <c r="K42" s="5">
        <v>20000</v>
      </c>
      <c r="L42" s="5">
        <v>20000</v>
      </c>
      <c r="M42" s="5">
        <v>20000</v>
      </c>
      <c r="N42" s="5">
        <v>20000</v>
      </c>
      <c r="O42" s="5">
        <v>5400</v>
      </c>
      <c r="P42" s="5">
        <v>5400</v>
      </c>
      <c r="Q42" s="5">
        <v>5400</v>
      </c>
      <c r="R42" s="5">
        <v>5400</v>
      </c>
      <c r="S42" s="5">
        <f t="shared" si="1"/>
        <v>25400</v>
      </c>
      <c r="T42" s="5">
        <f t="shared" si="2"/>
        <v>25400</v>
      </c>
      <c r="U42" s="5">
        <f t="shared" si="3"/>
        <v>25400</v>
      </c>
      <c r="V42" s="5">
        <f>F42+J42+N42+R42</f>
        <v>25400</v>
      </c>
    </row>
    <row r="43" spans="1:22" s="3" customFormat="1" ht="15.75">
      <c r="A43" s="7" t="s">
        <v>507</v>
      </c>
      <c r="B43" s="101">
        <v>2</v>
      </c>
      <c r="C43" s="5"/>
      <c r="D43" s="5"/>
      <c r="E43" s="5"/>
      <c r="F43" s="5"/>
      <c r="G43" s="5"/>
      <c r="H43" s="5"/>
      <c r="I43" s="5"/>
      <c r="J43" s="5"/>
      <c r="K43" s="5">
        <v>150000</v>
      </c>
      <c r="L43" s="5">
        <v>150000</v>
      </c>
      <c r="M43" s="5">
        <v>150000</v>
      </c>
      <c r="N43" s="5">
        <v>150000</v>
      </c>
      <c r="O43" s="5">
        <v>40500</v>
      </c>
      <c r="P43" s="5">
        <v>40500</v>
      </c>
      <c r="Q43" s="5">
        <v>40500</v>
      </c>
      <c r="R43" s="5">
        <v>40500</v>
      </c>
      <c r="S43" s="5">
        <f t="shared" si="1"/>
        <v>190500</v>
      </c>
      <c r="T43" s="5">
        <f t="shared" si="2"/>
        <v>190500</v>
      </c>
      <c r="U43" s="5">
        <f t="shared" si="3"/>
        <v>190500</v>
      </c>
      <c r="V43" s="5">
        <f>F43+J43+N43+R43</f>
        <v>190500</v>
      </c>
    </row>
    <row r="44" spans="1:22" s="3" customFormat="1" ht="15.75" hidden="1">
      <c r="A44" s="7" t="s">
        <v>273</v>
      </c>
      <c r="B44" s="101">
        <v>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1"/>
        <v>0</v>
      </c>
      <c r="T44" s="5">
        <f t="shared" si="2"/>
        <v>0</v>
      </c>
      <c r="U44" s="5">
        <f t="shared" si="3"/>
        <v>0</v>
      </c>
      <c r="V44" s="5"/>
    </row>
    <row r="45" spans="1:22" s="3" customFormat="1" ht="15.75">
      <c r="A45" s="7" t="s">
        <v>274</v>
      </c>
      <c r="B45" s="101">
        <v>2</v>
      </c>
      <c r="C45" s="5">
        <v>795590</v>
      </c>
      <c r="D45" s="5">
        <v>795590</v>
      </c>
      <c r="E45" s="5">
        <v>695590</v>
      </c>
      <c r="F45" s="5">
        <v>695590</v>
      </c>
      <c r="G45" s="5">
        <v>214810</v>
      </c>
      <c r="H45" s="5">
        <v>214810</v>
      </c>
      <c r="I45" s="5">
        <v>187810</v>
      </c>
      <c r="J45" s="5">
        <v>187810</v>
      </c>
      <c r="K45" s="5">
        <v>700000</v>
      </c>
      <c r="L45" s="5">
        <v>700000</v>
      </c>
      <c r="M45" s="5">
        <v>1035674</v>
      </c>
      <c r="N45" s="289">
        <v>1035674</v>
      </c>
      <c r="O45" s="5">
        <v>189000</v>
      </c>
      <c r="P45" s="5">
        <v>189000</v>
      </c>
      <c r="Q45" s="5">
        <v>279632</v>
      </c>
      <c r="R45" s="289">
        <v>279632</v>
      </c>
      <c r="S45" s="5">
        <f t="shared" si="1"/>
        <v>1899400</v>
      </c>
      <c r="T45" s="5">
        <f t="shared" si="2"/>
        <v>1899400</v>
      </c>
      <c r="U45" s="5">
        <f t="shared" si="3"/>
        <v>2198706</v>
      </c>
      <c r="V45" s="5">
        <f>F45+J45+N45+R45</f>
        <v>2198706</v>
      </c>
    </row>
    <row r="46" spans="1:22" s="3" customFormat="1" ht="15.75">
      <c r="A46" s="7" t="s">
        <v>275</v>
      </c>
      <c r="B46" s="101">
        <v>2</v>
      </c>
      <c r="C46" s="5">
        <v>893900</v>
      </c>
      <c r="D46" s="5">
        <v>893900</v>
      </c>
      <c r="E46" s="5">
        <v>893900</v>
      </c>
      <c r="F46" s="5">
        <v>893900</v>
      </c>
      <c r="G46" s="5">
        <v>245529</v>
      </c>
      <c r="H46" s="5">
        <v>245529</v>
      </c>
      <c r="I46" s="5">
        <v>245529</v>
      </c>
      <c r="J46" s="5">
        <v>251212</v>
      </c>
      <c r="K46" s="5">
        <v>1000000</v>
      </c>
      <c r="L46" s="5">
        <v>1000000</v>
      </c>
      <c r="M46" s="5">
        <v>1391992</v>
      </c>
      <c r="N46" s="5">
        <v>1391992</v>
      </c>
      <c r="O46" s="5">
        <v>270000</v>
      </c>
      <c r="P46" s="5">
        <v>270000</v>
      </c>
      <c r="Q46" s="5">
        <v>375838</v>
      </c>
      <c r="R46" s="5">
        <v>375838</v>
      </c>
      <c r="S46" s="5">
        <f t="shared" si="1"/>
        <v>2409429</v>
      </c>
      <c r="T46" s="5">
        <f t="shared" si="2"/>
        <v>2409429</v>
      </c>
      <c r="U46" s="5">
        <f t="shared" si="3"/>
        <v>2907259</v>
      </c>
      <c r="V46" s="5">
        <f>F46+J46+N46+R46</f>
        <v>2912942</v>
      </c>
    </row>
    <row r="47" spans="1:22" s="3" customFormat="1" ht="15.75">
      <c r="A47" s="122" t="s">
        <v>546</v>
      </c>
      <c r="B47" s="101">
        <v>2</v>
      </c>
      <c r="C47" s="5">
        <v>500000</v>
      </c>
      <c r="D47" s="5">
        <v>500000</v>
      </c>
      <c r="E47" s="5">
        <v>899100</v>
      </c>
      <c r="F47" s="5">
        <v>899100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1"/>
        <v>500000</v>
      </c>
      <c r="T47" s="5">
        <f t="shared" si="2"/>
        <v>500000</v>
      </c>
      <c r="U47" s="5">
        <f t="shared" si="3"/>
        <v>899100</v>
      </c>
      <c r="V47" s="5">
        <f>F47+J47+N47+R47</f>
        <v>899100</v>
      </c>
    </row>
    <row r="48" spans="1:22" ht="15.75" hidden="1">
      <c r="A48" s="7" t="s">
        <v>497</v>
      </c>
      <c r="B48" s="101">
        <v>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1"/>
        <v>0</v>
      </c>
      <c r="T48" s="5">
        <f t="shared" si="2"/>
        <v>0</v>
      </c>
      <c r="U48" s="5">
        <f t="shared" si="3"/>
        <v>0</v>
      </c>
      <c r="V48" s="5"/>
    </row>
    <row r="49" spans="1:22" ht="15.75">
      <c r="A49" s="7" t="s">
        <v>497</v>
      </c>
      <c r="B49" s="101">
        <v>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189401</v>
      </c>
      <c r="N49" s="5">
        <v>189401</v>
      </c>
      <c r="O49" s="5"/>
      <c r="P49" s="5"/>
      <c r="Q49" s="5">
        <v>51139</v>
      </c>
      <c r="R49" s="5">
        <v>51139</v>
      </c>
      <c r="S49" s="5"/>
      <c r="T49" s="5"/>
      <c r="U49" s="5">
        <f aca="true" t="shared" si="5" ref="U49:V55">E49+I49+M49+Q49</f>
        <v>240540</v>
      </c>
      <c r="V49" s="5">
        <f t="shared" si="5"/>
        <v>240540</v>
      </c>
    </row>
    <row r="50" spans="1:22" s="3" customFormat="1" ht="15.75">
      <c r="A50" s="7" t="s">
        <v>276</v>
      </c>
      <c r="B50" s="101">
        <v>2</v>
      </c>
      <c r="C50" s="5"/>
      <c r="D50" s="5"/>
      <c r="E50" s="5"/>
      <c r="F50" s="5"/>
      <c r="G50" s="5"/>
      <c r="H50" s="5"/>
      <c r="I50" s="5"/>
      <c r="J50" s="5"/>
      <c r="K50" s="5">
        <v>1494142</v>
      </c>
      <c r="L50" s="5">
        <v>1494142</v>
      </c>
      <c r="M50" s="5">
        <v>1494142</v>
      </c>
      <c r="N50" s="5">
        <v>1604388</v>
      </c>
      <c r="O50" s="5">
        <v>403419</v>
      </c>
      <c r="P50" s="5">
        <v>403419</v>
      </c>
      <c r="Q50" s="5">
        <v>403419</v>
      </c>
      <c r="R50" s="5">
        <v>433187</v>
      </c>
      <c r="S50" s="5">
        <f aca="true" t="shared" si="6" ref="S50:S58">C50+G50+K50+O50</f>
        <v>1897561</v>
      </c>
      <c r="T50" s="5">
        <f aca="true" t="shared" si="7" ref="T50:T58">D50+H50+L50+P50</f>
        <v>1897561</v>
      </c>
      <c r="U50" s="5">
        <f t="shared" si="5"/>
        <v>1897561</v>
      </c>
      <c r="V50" s="5">
        <f t="shared" si="5"/>
        <v>2037575</v>
      </c>
    </row>
    <row r="51" spans="1:22" s="3" customFormat="1" ht="15.75">
      <c r="A51" s="7" t="s">
        <v>157</v>
      </c>
      <c r="B51" s="101"/>
      <c r="C51" s="5"/>
      <c r="D51" s="5"/>
      <c r="E51" s="5"/>
      <c r="F51" s="5"/>
      <c r="G51" s="5"/>
      <c r="H51" s="5"/>
      <c r="I51" s="5"/>
      <c r="J51" s="5"/>
      <c r="K51" s="5">
        <f>SUM(K52:K54)</f>
        <v>2934281</v>
      </c>
      <c r="L51" s="5">
        <f>SUM(L52:L54)</f>
        <v>2942212</v>
      </c>
      <c r="M51" s="5">
        <f>SUM(M52:M54)</f>
        <v>3138078</v>
      </c>
      <c r="N51" s="5">
        <f>SUM(N52:N54)</f>
        <v>3189133</v>
      </c>
      <c r="O51" s="5"/>
      <c r="P51" s="5"/>
      <c r="Q51" s="5"/>
      <c r="R51" s="5"/>
      <c r="S51" s="5">
        <f t="shared" si="6"/>
        <v>2934281</v>
      </c>
      <c r="T51" s="5">
        <f t="shared" si="7"/>
        <v>2942212</v>
      </c>
      <c r="U51" s="5">
        <f t="shared" si="5"/>
        <v>3138078</v>
      </c>
      <c r="V51" s="5">
        <f t="shared" si="5"/>
        <v>3189133</v>
      </c>
    </row>
    <row r="52" spans="1:22" s="3" customFormat="1" ht="15.75">
      <c r="A52" s="89" t="s">
        <v>405</v>
      </c>
      <c r="B52" s="101">
        <v>1</v>
      </c>
      <c r="C52" s="5"/>
      <c r="D52" s="5"/>
      <c r="E52" s="5"/>
      <c r="F52" s="5"/>
      <c r="G52" s="5"/>
      <c r="H52" s="5"/>
      <c r="I52" s="5"/>
      <c r="J52" s="5"/>
      <c r="K52" s="5">
        <f>SUMIF($B$6:$B$51,"1",O$6:O$51)</f>
        <v>0</v>
      </c>
      <c r="L52" s="5">
        <f>SUMIF($B$6:$B$51,"1",P$6:P$51)</f>
        <v>0</v>
      </c>
      <c r="M52" s="5">
        <f>SUMIF($B$6:$B$51,"1",Q$6:Q$51)</f>
        <v>0</v>
      </c>
      <c r="N52" s="5"/>
      <c r="O52" s="5"/>
      <c r="P52" s="5"/>
      <c r="Q52" s="5"/>
      <c r="R52" s="5"/>
      <c r="S52" s="5">
        <f t="shared" si="6"/>
        <v>0</v>
      </c>
      <c r="T52" s="5">
        <f t="shared" si="7"/>
        <v>0</v>
      </c>
      <c r="U52" s="5">
        <f t="shared" si="5"/>
        <v>0</v>
      </c>
      <c r="V52" s="5">
        <f t="shared" si="5"/>
        <v>0</v>
      </c>
    </row>
    <row r="53" spans="1:22" s="3" customFormat="1" ht="15.75">
      <c r="A53" s="89" t="s">
        <v>244</v>
      </c>
      <c r="B53" s="101">
        <v>2</v>
      </c>
      <c r="C53" s="5"/>
      <c r="D53" s="5"/>
      <c r="E53" s="5"/>
      <c r="F53" s="5"/>
      <c r="G53" s="5"/>
      <c r="H53" s="5"/>
      <c r="I53" s="5"/>
      <c r="J53" s="5"/>
      <c r="K53" s="5">
        <f>SUMIF($B$6:$B$51,"2",O$6:O$51)</f>
        <v>2934281</v>
      </c>
      <c r="L53" s="5">
        <f>SUMIF($B$6:$B$51,"2",P$6:P$51)</f>
        <v>2942212</v>
      </c>
      <c r="M53" s="5">
        <f>SUMIF($B$6:$B$51,"2",Q$6:Q$51)</f>
        <v>3138078</v>
      </c>
      <c r="N53" s="5">
        <f>SUMIF($B$6:$B$51,"2",R$6:R$51)</f>
        <v>3189133</v>
      </c>
      <c r="O53" s="5"/>
      <c r="P53" s="5"/>
      <c r="Q53" s="5"/>
      <c r="R53" s="5"/>
      <c r="S53" s="5">
        <f t="shared" si="6"/>
        <v>2934281</v>
      </c>
      <c r="T53" s="5">
        <f t="shared" si="7"/>
        <v>2942212</v>
      </c>
      <c r="U53" s="5">
        <f t="shared" si="5"/>
        <v>3138078</v>
      </c>
      <c r="V53" s="5">
        <f t="shared" si="5"/>
        <v>3189133</v>
      </c>
    </row>
    <row r="54" spans="1:22" s="3" customFormat="1" ht="15.75">
      <c r="A54" s="89" t="s">
        <v>136</v>
      </c>
      <c r="B54" s="101">
        <v>3</v>
      </c>
      <c r="C54" s="5"/>
      <c r="D54" s="5"/>
      <c r="E54" s="5"/>
      <c r="F54" s="5"/>
      <c r="G54" s="5"/>
      <c r="H54" s="5"/>
      <c r="I54" s="5"/>
      <c r="J54" s="5"/>
      <c r="K54" s="5">
        <f>SUMIF($B$6:$B$51,"3",O$6:O$51)</f>
        <v>0</v>
      </c>
      <c r="L54" s="5">
        <f>SUMIF($B$6:$B$51,"3",P$6:P$51)</f>
        <v>0</v>
      </c>
      <c r="M54" s="5">
        <f>SUMIF($B$6:$B$51,"3",Q$6:Q$51)</f>
        <v>0</v>
      </c>
      <c r="N54" s="5"/>
      <c r="O54" s="5"/>
      <c r="P54" s="5"/>
      <c r="Q54" s="5"/>
      <c r="R54" s="5"/>
      <c r="S54" s="5">
        <f t="shared" si="6"/>
        <v>0</v>
      </c>
      <c r="T54" s="5">
        <f t="shared" si="7"/>
        <v>0</v>
      </c>
      <c r="U54" s="5">
        <f t="shared" si="5"/>
        <v>0</v>
      </c>
      <c r="V54" s="5">
        <f t="shared" si="5"/>
        <v>0</v>
      </c>
    </row>
    <row r="55" spans="1:22" s="3" customFormat="1" ht="15.75">
      <c r="A55" s="8" t="s">
        <v>414</v>
      </c>
      <c r="B55" s="101"/>
      <c r="C55" s="14">
        <f aca="true" t="shared" si="8" ref="C55:R55">SUM(C56:C58)</f>
        <v>27343470</v>
      </c>
      <c r="D55" s="14">
        <f t="shared" si="8"/>
        <v>28140862</v>
      </c>
      <c r="E55" s="14">
        <f t="shared" si="8"/>
        <v>28631048</v>
      </c>
      <c r="F55" s="14">
        <f t="shared" si="8"/>
        <v>27929204</v>
      </c>
      <c r="G55" s="14">
        <f t="shared" si="8"/>
        <v>4326980</v>
      </c>
      <c r="H55" s="14">
        <f t="shared" si="8"/>
        <v>4434628</v>
      </c>
      <c r="I55" s="14">
        <f t="shared" si="8"/>
        <v>4478672</v>
      </c>
      <c r="J55" s="14">
        <f t="shared" si="8"/>
        <v>4457104</v>
      </c>
      <c r="K55" s="14">
        <f t="shared" si="8"/>
        <v>14126051</v>
      </c>
      <c r="L55" s="14">
        <f t="shared" si="8"/>
        <v>14163357</v>
      </c>
      <c r="M55" s="14">
        <f t="shared" si="8"/>
        <v>15084644</v>
      </c>
      <c r="N55" s="14">
        <f t="shared" si="8"/>
        <v>15517961</v>
      </c>
      <c r="O55" s="14">
        <f t="shared" si="8"/>
        <v>2934281</v>
      </c>
      <c r="P55" s="14">
        <f t="shared" si="8"/>
        <v>2942212</v>
      </c>
      <c r="Q55" s="14">
        <f t="shared" si="8"/>
        <v>3138078</v>
      </c>
      <c r="R55" s="14">
        <f t="shared" si="8"/>
        <v>3189133</v>
      </c>
      <c r="S55" s="14">
        <f t="shared" si="6"/>
        <v>48730782</v>
      </c>
      <c r="T55" s="14">
        <f t="shared" si="7"/>
        <v>49681059</v>
      </c>
      <c r="U55" s="14">
        <f t="shared" si="5"/>
        <v>51332442</v>
      </c>
      <c r="V55" s="14">
        <f t="shared" si="5"/>
        <v>51093402</v>
      </c>
    </row>
    <row r="56" spans="1:22" s="3" customFormat="1" ht="15.75">
      <c r="A56" s="89" t="s">
        <v>405</v>
      </c>
      <c r="B56" s="101">
        <v>1</v>
      </c>
      <c r="C56" s="84">
        <f aca="true" t="shared" si="9" ref="C56:M56">SUMIF($B$6:$B$55,"1",C$6:C$55)</f>
        <v>0</v>
      </c>
      <c r="D56" s="84">
        <f t="shared" si="9"/>
        <v>0</v>
      </c>
      <c r="E56" s="84">
        <f t="shared" si="9"/>
        <v>0</v>
      </c>
      <c r="F56" s="84"/>
      <c r="G56" s="84">
        <f t="shared" si="9"/>
        <v>0</v>
      </c>
      <c r="H56" s="84">
        <f t="shared" si="9"/>
        <v>0</v>
      </c>
      <c r="I56" s="84">
        <f t="shared" si="9"/>
        <v>0</v>
      </c>
      <c r="J56" s="84"/>
      <c r="K56" s="84">
        <f t="shared" si="9"/>
        <v>0</v>
      </c>
      <c r="L56" s="84">
        <f t="shared" si="9"/>
        <v>0</v>
      </c>
      <c r="M56" s="84">
        <f t="shared" si="9"/>
        <v>0</v>
      </c>
      <c r="N56" s="84"/>
      <c r="O56" s="5"/>
      <c r="P56" s="5"/>
      <c r="Q56" s="5"/>
      <c r="R56" s="5"/>
      <c r="S56" s="5">
        <f t="shared" si="6"/>
        <v>0</v>
      </c>
      <c r="T56" s="5">
        <f t="shared" si="7"/>
        <v>0</v>
      </c>
      <c r="U56" s="5">
        <f>E56+I56+M56+Q56</f>
        <v>0</v>
      </c>
      <c r="V56" s="5"/>
    </row>
    <row r="57" spans="1:22" s="3" customFormat="1" ht="15.75">
      <c r="A57" s="89" t="s">
        <v>244</v>
      </c>
      <c r="B57" s="101">
        <v>2</v>
      </c>
      <c r="C57" s="84">
        <f aca="true" t="shared" si="10" ref="C57:P57">SUMIF($B$6:$B$55,"2",C$6:C$55)</f>
        <v>25957870</v>
      </c>
      <c r="D57" s="84">
        <f t="shared" si="10"/>
        <v>26755262</v>
      </c>
      <c r="E57" s="84">
        <f t="shared" si="10"/>
        <v>27160764</v>
      </c>
      <c r="F57" s="84">
        <f t="shared" si="10"/>
        <v>26458920</v>
      </c>
      <c r="G57" s="84">
        <f t="shared" si="10"/>
        <v>3940783</v>
      </c>
      <c r="H57" s="84">
        <f t="shared" si="10"/>
        <v>4048431</v>
      </c>
      <c r="I57" s="84">
        <f t="shared" si="10"/>
        <v>4050159</v>
      </c>
      <c r="J57" s="84">
        <f t="shared" si="10"/>
        <v>4028591</v>
      </c>
      <c r="K57" s="84">
        <f t="shared" si="10"/>
        <v>14126051</v>
      </c>
      <c r="L57" s="84">
        <f t="shared" si="10"/>
        <v>14163357</v>
      </c>
      <c r="M57" s="84">
        <f t="shared" si="10"/>
        <v>15084644</v>
      </c>
      <c r="N57" s="84">
        <f t="shared" si="10"/>
        <v>15517961</v>
      </c>
      <c r="O57" s="84">
        <f t="shared" si="10"/>
        <v>2934281</v>
      </c>
      <c r="P57" s="84">
        <f t="shared" si="10"/>
        <v>2942212</v>
      </c>
      <c r="Q57" s="84">
        <f>SUMIF($B$6:$B$55,"2",Q$6:Q$55)</f>
        <v>3138078</v>
      </c>
      <c r="R57" s="84">
        <f>SUMIF($B$6:$B$55,"2",R$6:R$55)</f>
        <v>3189133</v>
      </c>
      <c r="S57" s="5">
        <f t="shared" si="6"/>
        <v>46958985</v>
      </c>
      <c r="T57" s="5">
        <f t="shared" si="7"/>
        <v>47909262</v>
      </c>
      <c r="U57" s="5">
        <f>E57+I57+M57+Q57</f>
        <v>49433645</v>
      </c>
      <c r="V57" s="5">
        <f>F57+J57+N57+R57</f>
        <v>49194605</v>
      </c>
    </row>
    <row r="58" spans="1:22" s="3" customFormat="1" ht="15.75">
      <c r="A58" s="89" t="s">
        <v>136</v>
      </c>
      <c r="B58" s="101">
        <v>3</v>
      </c>
      <c r="C58" s="84">
        <f aca="true" t="shared" si="11" ref="C58:M58">SUMIF($B$6:$B$55,"3",C$6:C$55)</f>
        <v>1385600</v>
      </c>
      <c r="D58" s="84">
        <f t="shared" si="11"/>
        <v>1385600</v>
      </c>
      <c r="E58" s="84">
        <f t="shared" si="11"/>
        <v>1470284</v>
      </c>
      <c r="F58" s="84">
        <f t="shared" si="11"/>
        <v>1470284</v>
      </c>
      <c r="G58" s="84">
        <f t="shared" si="11"/>
        <v>386197</v>
      </c>
      <c r="H58" s="84">
        <f t="shared" si="11"/>
        <v>386197</v>
      </c>
      <c r="I58" s="84">
        <f t="shared" si="11"/>
        <v>428513</v>
      </c>
      <c r="J58" s="84">
        <f t="shared" si="11"/>
        <v>428513</v>
      </c>
      <c r="K58" s="84">
        <f t="shared" si="11"/>
        <v>0</v>
      </c>
      <c r="L58" s="84">
        <f t="shared" si="11"/>
        <v>0</v>
      </c>
      <c r="M58" s="84">
        <f t="shared" si="11"/>
        <v>0</v>
      </c>
      <c r="N58" s="84"/>
      <c r="O58" s="84"/>
      <c r="P58" s="5"/>
      <c r="Q58" s="5"/>
      <c r="R58" s="5"/>
      <c r="S58" s="5">
        <f t="shared" si="6"/>
        <v>1771797</v>
      </c>
      <c r="T58" s="5">
        <f t="shared" si="7"/>
        <v>1771797</v>
      </c>
      <c r="U58" s="5">
        <f>E58+I58+M58+Q58</f>
        <v>1898797</v>
      </c>
      <c r="V58" s="5">
        <f>F58+J58+N58+R58</f>
        <v>1898797</v>
      </c>
    </row>
  </sheetData>
  <sheetProtection/>
  <mergeCells count="9">
    <mergeCell ref="G4:J4"/>
    <mergeCell ref="K4:N4"/>
    <mergeCell ref="O4:R4"/>
    <mergeCell ref="A1:V1"/>
    <mergeCell ref="A2:S2"/>
    <mergeCell ref="A4:A5"/>
    <mergeCell ref="B4:B5"/>
    <mergeCell ref="C4:F4"/>
    <mergeCell ref="S4:V4"/>
  </mergeCells>
  <printOptions horizontalCentered="1"/>
  <pageMargins left="0.5118110236220472" right="0.2755905511811024" top="0.7480314960629921" bottom="0.7480314960629921" header="0.31496062992125984" footer="0.31496062992125984"/>
  <pageSetup fitToHeight="1" fitToWidth="1" horizontalDpi="300" verticalDpi="300" orientation="landscape" paperSize="9" scale="53" r:id="rId1"/>
  <headerFoot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2.28125" style="28" customWidth="1"/>
    <col min="2" max="2" width="11.57421875" style="32" customWidth="1"/>
    <col min="3" max="4" width="11.140625" style="32" customWidth="1"/>
    <col min="5" max="5" width="11.57421875" style="32" customWidth="1"/>
    <col min="6" max="16384" width="9.140625" style="32" customWidth="1"/>
  </cols>
  <sheetData>
    <row r="1" spans="1:6" s="25" customFormat="1" ht="48.75" customHeight="1">
      <c r="A1" s="381" t="s">
        <v>576</v>
      </c>
      <c r="B1" s="381"/>
      <c r="C1" s="381"/>
      <c r="D1" s="381"/>
      <c r="E1" s="381"/>
      <c r="F1" s="121"/>
    </row>
    <row r="2" spans="1:5" s="25" customFormat="1" ht="13.5" customHeight="1">
      <c r="A2" s="126"/>
      <c r="B2" s="126"/>
      <c r="C2" s="126"/>
      <c r="D2" s="126"/>
      <c r="E2" s="126"/>
    </row>
    <row r="3" spans="1:5" s="25" customFormat="1" ht="40.5" customHeight="1">
      <c r="A3" s="382" t="s">
        <v>565</v>
      </c>
      <c r="B3" s="382"/>
      <c r="C3" s="382"/>
      <c r="D3" s="382"/>
      <c r="E3" s="382"/>
    </row>
    <row r="4" spans="1:5" s="25" customFormat="1" ht="14.25" customHeight="1">
      <c r="A4" s="26"/>
      <c r="B4" s="26"/>
      <c r="C4" s="26"/>
      <c r="D4" s="26"/>
      <c r="E4" s="127" t="s">
        <v>514</v>
      </c>
    </row>
    <row r="5" spans="1:6" s="29" customFormat="1" ht="21.75" customHeight="1">
      <c r="A5" s="118" t="s">
        <v>9</v>
      </c>
      <c r="B5" s="27" t="s">
        <v>386</v>
      </c>
      <c r="C5" s="27" t="s">
        <v>411</v>
      </c>
      <c r="D5" s="27" t="s">
        <v>504</v>
      </c>
      <c r="E5" s="27" t="s">
        <v>5</v>
      </c>
      <c r="F5" s="28"/>
    </row>
    <row r="6" spans="1:5" ht="15">
      <c r="A6" s="30" t="s">
        <v>409</v>
      </c>
      <c r="B6" s="31">
        <v>3289000</v>
      </c>
      <c r="C6" s="31">
        <v>4500000</v>
      </c>
      <c r="D6" s="31">
        <v>4500000</v>
      </c>
      <c r="E6" s="31">
        <f aca="true" t="shared" si="0" ref="E6:E21">SUM(B6:D6)</f>
        <v>12289000</v>
      </c>
    </row>
    <row r="7" spans="1:5" ht="15">
      <c r="A7" s="30" t="s">
        <v>407</v>
      </c>
      <c r="B7" s="31"/>
      <c r="C7" s="31"/>
      <c r="D7" s="31"/>
      <c r="E7" s="31">
        <f t="shared" si="0"/>
        <v>0</v>
      </c>
    </row>
    <row r="8" spans="1:5" ht="15">
      <c r="A8" s="30" t="s">
        <v>31</v>
      </c>
      <c r="B8" s="31">
        <v>30000</v>
      </c>
      <c r="C8" s="31">
        <v>150000</v>
      </c>
      <c r="D8" s="31">
        <v>30000</v>
      </c>
      <c r="E8" s="31">
        <f t="shared" si="0"/>
        <v>210000</v>
      </c>
    </row>
    <row r="9" spans="1:5" ht="32.25" customHeight="1">
      <c r="A9" s="33" t="s">
        <v>32</v>
      </c>
      <c r="B9" s="31">
        <v>585000</v>
      </c>
      <c r="C9" s="31">
        <v>650000</v>
      </c>
      <c r="D9" s="31">
        <v>650000</v>
      </c>
      <c r="E9" s="31">
        <f t="shared" si="0"/>
        <v>1885000</v>
      </c>
    </row>
    <row r="10" spans="1:5" ht="20.25" customHeight="1">
      <c r="A10" s="30" t="s">
        <v>33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34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408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47</v>
      </c>
      <c r="B13" s="35">
        <f>SUM(B6:B12)</f>
        <v>3904000</v>
      </c>
      <c r="C13" s="35">
        <f>SUM(C6:C12)</f>
        <v>5300000</v>
      </c>
      <c r="D13" s="35">
        <f>SUM(D6:D12)</f>
        <v>5180000</v>
      </c>
      <c r="E13" s="35">
        <f>SUM(E6:E12)</f>
        <v>14384000</v>
      </c>
    </row>
    <row r="14" spans="1:5" ht="15">
      <c r="A14" s="34" t="s">
        <v>48</v>
      </c>
      <c r="B14" s="35">
        <f>ROUNDDOWN(B13*0.5,0)</f>
        <v>1952000</v>
      </c>
      <c r="C14" s="35">
        <f>ROUNDDOWN(C13*0.5,0)</f>
        <v>2650000</v>
      </c>
      <c r="D14" s="35">
        <f>ROUNDDOWN(D13*0.5,0)</f>
        <v>2590000</v>
      </c>
      <c r="E14" s="35">
        <f t="shared" si="0"/>
        <v>7192000</v>
      </c>
    </row>
    <row r="15" spans="1:5" ht="19.5" customHeight="1">
      <c r="A15" s="33" t="s">
        <v>36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43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38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39</v>
      </c>
      <c r="B18" s="31"/>
      <c r="C18" s="31"/>
      <c r="D18" s="31"/>
      <c r="E18" s="31">
        <f t="shared" si="0"/>
        <v>0</v>
      </c>
    </row>
    <row r="19" spans="1:5" ht="15">
      <c r="A19" s="30" t="s">
        <v>40</v>
      </c>
      <c r="B19" s="31"/>
      <c r="C19" s="31"/>
      <c r="D19" s="31"/>
      <c r="E19" s="31">
        <f t="shared" si="0"/>
        <v>0</v>
      </c>
    </row>
    <row r="20" spans="1:5" ht="15">
      <c r="A20" s="30" t="s">
        <v>44</v>
      </c>
      <c r="B20" s="31"/>
      <c r="C20" s="31"/>
      <c r="D20" s="31"/>
      <c r="E20" s="31">
        <f t="shared" si="0"/>
        <v>0</v>
      </c>
    </row>
    <row r="21" spans="1:5" ht="24">
      <c r="A21" s="33" t="s">
        <v>99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51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52</v>
      </c>
      <c r="B23" s="35">
        <f>B14-B22</f>
        <v>1952000</v>
      </c>
      <c r="C23" s="35">
        <f>C14-C22</f>
        <v>2650000</v>
      </c>
      <c r="D23" s="35">
        <f>D14-D22</f>
        <v>2590000</v>
      </c>
      <c r="E23" s="35">
        <f>E14-E22</f>
        <v>7192000</v>
      </c>
    </row>
    <row r="24" spans="1:5" s="36" customFormat="1" ht="25.5" customHeight="1">
      <c r="A24" s="38" t="s">
        <v>64</v>
      </c>
      <c r="B24" s="35">
        <v>10795000</v>
      </c>
      <c r="C24" s="35"/>
      <c r="D24" s="35"/>
      <c r="E24" s="35">
        <f>SUM(B24:D24)</f>
        <v>10795000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83" t="s">
        <v>397</v>
      </c>
      <c r="B26" s="383"/>
      <c r="C26" s="383"/>
      <c r="D26" s="383"/>
      <c r="E26" s="383"/>
    </row>
    <row r="27" ht="18.75" customHeight="1"/>
    <row r="28" ht="15">
      <c r="A28" s="100" t="s">
        <v>505</v>
      </c>
    </row>
    <row r="29" spans="1:3" ht="15">
      <c r="A29" s="39" t="s">
        <v>566</v>
      </c>
      <c r="C29" s="65"/>
    </row>
    <row r="30" ht="15">
      <c r="C30" s="65"/>
    </row>
    <row r="31" spans="1:4" ht="15">
      <c r="A31" s="65" t="s">
        <v>400</v>
      </c>
      <c r="B31" s="28"/>
      <c r="D31" s="65" t="s">
        <v>567</v>
      </c>
    </row>
    <row r="32" spans="1:4" ht="15">
      <c r="A32" s="65" t="s">
        <v>401</v>
      </c>
      <c r="B32" s="28"/>
      <c r="D32" s="65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84" t="s">
        <v>396</v>
      </c>
      <c r="B1" s="384"/>
      <c r="C1" s="384"/>
      <c r="D1" s="384"/>
      <c r="E1" s="384"/>
    </row>
    <row r="2" spans="1:5" s="25" customFormat="1" ht="14.25" customHeight="1">
      <c r="A2" s="120"/>
      <c r="B2" s="120"/>
      <c r="C2" s="120"/>
      <c r="D2" s="120"/>
      <c r="E2" s="120"/>
    </row>
    <row r="3" spans="1:5" s="25" customFormat="1" ht="27" customHeight="1">
      <c r="A3" s="384" t="s">
        <v>122</v>
      </c>
      <c r="B3" s="384"/>
      <c r="C3" s="384"/>
      <c r="D3" s="384"/>
      <c r="E3" s="384"/>
    </row>
    <row r="4" spans="1:5" s="25" customFormat="1" ht="13.5" customHeight="1">
      <c r="A4" s="120"/>
      <c r="B4" s="120"/>
      <c r="C4" s="120"/>
      <c r="D4" s="120"/>
      <c r="E4" s="120"/>
    </row>
    <row r="5" spans="1:5" s="25" customFormat="1" ht="40.5" customHeight="1">
      <c r="A5" s="384" t="s">
        <v>399</v>
      </c>
      <c r="B5" s="384"/>
      <c r="C5" s="384"/>
      <c r="D5" s="384"/>
      <c r="E5" s="384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46</v>
      </c>
      <c r="C7" s="27" t="s">
        <v>100</v>
      </c>
      <c r="D7" s="27" t="s">
        <v>386</v>
      </c>
      <c r="E7" s="27" t="s">
        <v>5</v>
      </c>
      <c r="F7" s="28"/>
    </row>
    <row r="8" spans="1:5" ht="15">
      <c r="A8" s="30" t="s">
        <v>29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30</v>
      </c>
      <c r="B9" s="31"/>
      <c r="C9" s="31"/>
      <c r="D9" s="31"/>
      <c r="E9" s="31">
        <f t="shared" si="0"/>
        <v>0</v>
      </c>
    </row>
    <row r="10" spans="1:5" ht="15">
      <c r="A10" s="30" t="s">
        <v>31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32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33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34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35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47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48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49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36</v>
      </c>
      <c r="B18" s="31"/>
      <c r="C18" s="31"/>
      <c r="D18" s="31"/>
      <c r="E18" s="31">
        <f t="shared" si="0"/>
        <v>0</v>
      </c>
    </row>
    <row r="19" spans="1:5" ht="15">
      <c r="A19" s="30" t="s">
        <v>37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38</v>
      </c>
      <c r="B20" s="31"/>
      <c r="C20" s="31"/>
      <c r="D20" s="31"/>
      <c r="E20" s="31">
        <f t="shared" si="0"/>
        <v>0</v>
      </c>
    </row>
    <row r="21" spans="1:5" ht="15">
      <c r="A21" s="30" t="s">
        <v>39</v>
      </c>
      <c r="B21" s="31"/>
      <c r="C21" s="31"/>
      <c r="D21" s="31"/>
      <c r="E21" s="31">
        <f t="shared" si="0"/>
        <v>0</v>
      </c>
    </row>
    <row r="22" spans="1:5" ht="15">
      <c r="A22" s="30" t="s">
        <v>40</v>
      </c>
      <c r="B22" s="31"/>
      <c r="C22" s="31"/>
      <c r="D22" s="31"/>
      <c r="E22" s="31">
        <f t="shared" si="0"/>
        <v>0</v>
      </c>
    </row>
    <row r="23" spans="1:5" ht="15">
      <c r="A23" s="30" t="s">
        <v>41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42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50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36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43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38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39</v>
      </c>
      <c r="B29" s="31"/>
      <c r="C29" s="31"/>
      <c r="D29" s="31"/>
      <c r="E29" s="31">
        <f t="shared" si="0"/>
        <v>0</v>
      </c>
    </row>
    <row r="30" spans="1:5" ht="15">
      <c r="A30" s="30" t="s">
        <v>40</v>
      </c>
      <c r="B30" s="31"/>
      <c r="C30" s="31"/>
      <c r="D30" s="31"/>
      <c r="E30" s="31">
        <f t="shared" si="0"/>
        <v>0</v>
      </c>
    </row>
    <row r="31" spans="1:5" ht="15">
      <c r="A31" s="30" t="s">
        <v>44</v>
      </c>
      <c r="B31" s="31"/>
      <c r="C31" s="31"/>
      <c r="D31" s="31"/>
      <c r="E31" s="31">
        <f t="shared" si="0"/>
        <v>0</v>
      </c>
    </row>
    <row r="32" spans="1:5" ht="15">
      <c r="A32" s="33" t="s">
        <v>42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51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52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83" t="s">
        <v>397</v>
      </c>
      <c r="B36" s="383"/>
      <c r="C36" s="383"/>
      <c r="D36" s="383"/>
      <c r="E36" s="383"/>
    </row>
    <row r="37" ht="18.75" customHeight="1"/>
    <row r="38" ht="15">
      <c r="A38" s="100" t="s">
        <v>398</v>
      </c>
    </row>
    <row r="39" spans="1:3" ht="15">
      <c r="A39" s="39" t="s">
        <v>123</v>
      </c>
      <c r="C39" s="65"/>
    </row>
    <row r="40" ht="15">
      <c r="C40" s="65" t="s">
        <v>124</v>
      </c>
    </row>
    <row r="41" ht="15">
      <c r="C41" s="65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4">
      <selection activeCell="J27" sqref="J27"/>
    </sheetView>
  </sheetViews>
  <sheetFormatPr defaultColWidth="9.140625" defaultRowHeight="15"/>
  <cols>
    <col min="1" max="1" width="4.00390625" style="0" customWidth="1"/>
    <col min="3" max="3" width="5.8515625" style="0" customWidth="1"/>
    <col min="4" max="4" width="3.8515625" style="0" customWidth="1"/>
    <col min="5" max="5" width="6.57421875" style="0" customWidth="1"/>
    <col min="6" max="6" width="10.00390625" style="0" customWidth="1"/>
    <col min="9" max="9" width="11.57421875" style="0" customWidth="1"/>
    <col min="10" max="10" width="12.57421875" style="0" customWidth="1"/>
  </cols>
  <sheetData>
    <row r="1" spans="1:10" ht="20.25">
      <c r="A1" s="338" t="s">
        <v>627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8.75">
      <c r="A2" s="339" t="s">
        <v>600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8.75">
      <c r="A3" s="339" t="s">
        <v>753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8.75">
      <c r="A4" s="141"/>
      <c r="B4" s="141"/>
      <c r="C4" s="141"/>
      <c r="D4" s="141"/>
      <c r="E4" s="141"/>
      <c r="F4" s="142"/>
      <c r="G4" s="141"/>
      <c r="H4" s="141"/>
      <c r="I4" s="143" t="s">
        <v>602</v>
      </c>
      <c r="J4" s="142"/>
    </row>
    <row r="5" spans="1:10" ht="18.75">
      <c r="A5" s="144"/>
      <c r="B5" s="144"/>
      <c r="C5" s="144"/>
      <c r="D5" s="144"/>
      <c r="E5" s="144"/>
      <c r="F5" s="145"/>
      <c r="G5" s="144"/>
      <c r="H5" s="144"/>
      <c r="I5" s="144"/>
      <c r="J5" s="145"/>
    </row>
    <row r="6" spans="1:10" ht="18.75" hidden="1">
      <c r="A6" s="146" t="s">
        <v>603</v>
      </c>
      <c r="B6" s="146"/>
      <c r="C6" s="146"/>
      <c r="D6" s="146"/>
      <c r="E6" s="146"/>
      <c r="F6" s="147"/>
      <c r="G6" s="146"/>
      <c r="H6" s="146"/>
      <c r="I6" s="146"/>
      <c r="J6" s="147"/>
    </row>
    <row r="7" spans="1:10" ht="18.75" hidden="1">
      <c r="A7" s="144"/>
      <c r="B7" s="144"/>
      <c r="C7" s="144"/>
      <c r="D7" s="144"/>
      <c r="E7" s="144"/>
      <c r="F7" s="145"/>
      <c r="G7" s="144"/>
      <c r="H7" s="144"/>
      <c r="I7" s="144"/>
      <c r="J7" s="145"/>
    </row>
    <row r="8" spans="1:10" s="150" customFormat="1" ht="18.75" hidden="1">
      <c r="A8" s="148" t="s">
        <v>604</v>
      </c>
      <c r="B8" s="148"/>
      <c r="C8" s="148"/>
      <c r="D8" s="148"/>
      <c r="E8" s="148"/>
      <c r="F8" s="149"/>
      <c r="G8" s="148"/>
      <c r="H8" s="148"/>
      <c r="I8" s="148"/>
      <c r="J8" s="149"/>
    </row>
    <row r="9" spans="1:12" s="150" customFormat="1" ht="18.75" hidden="1">
      <c r="A9" s="148"/>
      <c r="B9" s="151" t="s">
        <v>605</v>
      </c>
      <c r="C9" s="151"/>
      <c r="D9" s="151"/>
      <c r="E9" s="151"/>
      <c r="F9" s="152"/>
      <c r="G9" s="151"/>
      <c r="H9" s="151"/>
      <c r="I9" s="151"/>
      <c r="J9" s="152">
        <v>4600</v>
      </c>
      <c r="L9" s="153"/>
    </row>
    <row r="10" spans="1:10" ht="18.75" hidden="1">
      <c r="A10" s="144"/>
      <c r="B10" s="144"/>
      <c r="C10" s="144"/>
      <c r="D10" s="144"/>
      <c r="E10" s="144"/>
      <c r="F10" s="145"/>
      <c r="G10" s="144"/>
      <c r="H10" s="144"/>
      <c r="I10" s="144"/>
      <c r="J10" s="145"/>
    </row>
    <row r="11" spans="1:10" ht="18.75" hidden="1">
      <c r="A11" s="146" t="s">
        <v>606</v>
      </c>
      <c r="B11" s="146"/>
      <c r="C11" s="146"/>
      <c r="D11" s="146"/>
      <c r="E11" s="146"/>
      <c r="F11" s="147"/>
      <c r="G11" s="146"/>
      <c r="H11" s="146"/>
      <c r="I11" s="146"/>
      <c r="J11" s="147"/>
    </row>
    <row r="12" spans="1:10" ht="18.75" hidden="1">
      <c r="A12" s="148"/>
      <c r="B12" s="148"/>
      <c r="C12" s="148"/>
      <c r="D12" s="144"/>
      <c r="E12" s="144"/>
      <c r="F12" s="145"/>
      <c r="G12" s="144"/>
      <c r="H12" s="144"/>
      <c r="I12" s="144"/>
      <c r="J12" s="145"/>
    </row>
    <row r="13" spans="1:10" ht="18.75" hidden="1">
      <c r="A13" s="154" t="s">
        <v>607</v>
      </c>
      <c r="B13" s="154"/>
      <c r="C13" s="154"/>
      <c r="D13" s="151"/>
      <c r="E13" s="151"/>
      <c r="F13" s="152"/>
      <c r="G13" s="151"/>
      <c r="H13" s="151"/>
      <c r="I13" s="151"/>
      <c r="J13" s="152">
        <v>4600</v>
      </c>
    </row>
    <row r="14" spans="1:10" ht="18.75">
      <c r="A14" s="146" t="s">
        <v>608</v>
      </c>
      <c r="B14" s="146"/>
      <c r="C14" s="146"/>
      <c r="D14" s="146"/>
      <c r="E14" s="146"/>
      <c r="F14" s="147"/>
      <c r="G14" s="146"/>
      <c r="H14" s="146"/>
      <c r="I14" s="146"/>
      <c r="J14" s="147"/>
    </row>
    <row r="15" spans="1:10" ht="19.5">
      <c r="A15" s="155" t="s">
        <v>609</v>
      </c>
      <c r="B15" s="155"/>
      <c r="C15" s="155"/>
      <c r="D15" s="155"/>
      <c r="E15" s="155"/>
      <c r="F15" s="156"/>
      <c r="G15" s="155" t="s">
        <v>610</v>
      </c>
      <c r="H15" s="155"/>
      <c r="I15" s="155"/>
      <c r="J15" s="156"/>
    </row>
    <row r="16" spans="1:10" ht="19.5">
      <c r="A16" s="157" t="s">
        <v>606</v>
      </c>
      <c r="B16" s="155"/>
      <c r="C16" s="155"/>
      <c r="D16" s="155"/>
      <c r="E16" s="155"/>
      <c r="F16" s="158"/>
      <c r="G16" s="148"/>
      <c r="H16" s="148"/>
      <c r="I16" s="148"/>
      <c r="J16" s="159"/>
    </row>
    <row r="17" spans="1:10" ht="19.5" hidden="1">
      <c r="A17" s="148" t="s">
        <v>611</v>
      </c>
      <c r="B17" s="148"/>
      <c r="C17" s="148"/>
      <c r="D17" s="148"/>
      <c r="E17" s="148"/>
      <c r="F17" s="149"/>
      <c r="G17" s="160" t="s">
        <v>612</v>
      </c>
      <c r="H17" s="161"/>
      <c r="I17" s="162"/>
      <c r="J17" s="149"/>
    </row>
    <row r="18" spans="1:12" ht="18.75" customHeight="1" hidden="1">
      <c r="A18" s="144"/>
      <c r="B18" s="151" t="s">
        <v>613</v>
      </c>
      <c r="C18" s="163"/>
      <c r="D18" s="163"/>
      <c r="E18" s="163"/>
      <c r="F18" s="164">
        <v>75203</v>
      </c>
      <c r="G18" s="331" t="s">
        <v>614</v>
      </c>
      <c r="H18" s="331"/>
      <c r="I18" s="331"/>
      <c r="J18" s="149">
        <v>12100</v>
      </c>
      <c r="L18" s="166"/>
    </row>
    <row r="19" spans="1:10" ht="18.75" customHeight="1" hidden="1">
      <c r="A19" s="144"/>
      <c r="B19" s="167" t="s">
        <v>615</v>
      </c>
      <c r="C19" s="168"/>
      <c r="D19" s="168"/>
      <c r="E19" s="168"/>
      <c r="F19" s="169">
        <v>20305</v>
      </c>
      <c r="G19" s="331" t="s">
        <v>616</v>
      </c>
      <c r="H19" s="331"/>
      <c r="I19" s="331"/>
      <c r="J19" s="149">
        <v>3267</v>
      </c>
    </row>
    <row r="20" spans="1:10" ht="16.5" customHeight="1" hidden="1">
      <c r="A20" s="148" t="s">
        <v>617</v>
      </c>
      <c r="B20" s="148"/>
      <c r="C20" s="148"/>
      <c r="D20" s="148"/>
      <c r="E20" s="148"/>
      <c r="F20" s="148"/>
      <c r="G20" s="170" t="s">
        <v>618</v>
      </c>
      <c r="H20" s="148"/>
      <c r="I20" s="148"/>
      <c r="J20" s="149">
        <v>96141</v>
      </c>
    </row>
    <row r="21" spans="1:10" ht="16.5" customHeight="1" hidden="1">
      <c r="A21" s="144"/>
      <c r="B21" s="163" t="s">
        <v>619</v>
      </c>
      <c r="C21" s="151"/>
      <c r="D21" s="151"/>
      <c r="E21" s="151"/>
      <c r="F21" s="164">
        <v>16000</v>
      </c>
      <c r="G21" s="170"/>
      <c r="H21" s="148"/>
      <c r="I21" s="148"/>
      <c r="J21" s="149"/>
    </row>
    <row r="22" spans="1:10" ht="16.5" customHeight="1">
      <c r="A22" s="144"/>
      <c r="B22" s="180"/>
      <c r="C22" s="148"/>
      <c r="D22" s="148"/>
      <c r="E22" s="148"/>
      <c r="F22" s="181"/>
      <c r="G22" s="170" t="s">
        <v>747</v>
      </c>
      <c r="H22" s="148"/>
      <c r="I22" s="148"/>
      <c r="J22" s="149"/>
    </row>
    <row r="23" spans="2:10" ht="18.75">
      <c r="B23" s="342"/>
      <c r="C23" s="342"/>
      <c r="D23" s="342"/>
      <c r="E23" s="342"/>
      <c r="F23" s="181"/>
      <c r="G23" s="331" t="s">
        <v>748</v>
      </c>
      <c r="H23" s="331"/>
      <c r="I23" s="331"/>
      <c r="J23" s="149"/>
    </row>
    <row r="24" spans="1:10" ht="17.25" customHeight="1">
      <c r="A24" s="185" t="s">
        <v>746</v>
      </c>
      <c r="B24" s="171"/>
      <c r="C24" s="171"/>
      <c r="D24" s="171"/>
      <c r="E24" s="171"/>
      <c r="F24" s="164">
        <v>50000</v>
      </c>
      <c r="G24" s="334" t="s">
        <v>749</v>
      </c>
      <c r="H24" s="334"/>
      <c r="I24" s="334"/>
      <c r="J24" s="152">
        <v>50000</v>
      </c>
    </row>
    <row r="25" spans="1:10" ht="17.25" customHeight="1">
      <c r="A25" s="180" t="s">
        <v>773</v>
      </c>
      <c r="B25" s="150"/>
      <c r="C25" s="150"/>
      <c r="D25" s="150"/>
      <c r="E25" s="150"/>
      <c r="F25" s="181"/>
      <c r="G25" s="341" t="s">
        <v>751</v>
      </c>
      <c r="H25" s="341"/>
      <c r="I25" s="341"/>
      <c r="J25" s="149"/>
    </row>
    <row r="26" spans="1:10" ht="34.5" customHeight="1">
      <c r="A26" s="180"/>
      <c r="B26" s="334" t="s">
        <v>774</v>
      </c>
      <c r="C26" s="334"/>
      <c r="D26" s="334"/>
      <c r="E26" s="334"/>
      <c r="F26" s="164">
        <v>100000</v>
      </c>
      <c r="G26" s="334" t="s">
        <v>752</v>
      </c>
      <c r="H26" s="334"/>
      <c r="I26" s="334"/>
      <c r="J26" s="152">
        <v>100000</v>
      </c>
    </row>
    <row r="27" spans="6:10" s="144" customFormat="1" ht="18.75">
      <c r="F27" s="145"/>
      <c r="G27" s="165"/>
      <c r="H27" s="165"/>
      <c r="I27" s="165"/>
      <c r="J27" s="149"/>
    </row>
    <row r="28" spans="6:10" s="144" customFormat="1" ht="18.75">
      <c r="F28" s="145"/>
      <c r="G28" s="165"/>
      <c r="H28" s="165"/>
      <c r="I28" s="165"/>
      <c r="J28" s="149"/>
    </row>
    <row r="29" spans="1:10" ht="18.75">
      <c r="A29" s="172" t="s">
        <v>754</v>
      </c>
      <c r="B29" s="173"/>
      <c r="C29" s="174"/>
      <c r="D29" s="174"/>
      <c r="E29" s="174"/>
      <c r="F29" s="175"/>
      <c r="G29" s="173"/>
      <c r="H29" s="176"/>
      <c r="I29" s="177"/>
      <c r="J29" s="42"/>
    </row>
    <row r="30" spans="6:10" ht="15">
      <c r="F30" s="42"/>
      <c r="J30" s="42"/>
    </row>
    <row r="31" spans="6:10" ht="15">
      <c r="F31" s="42"/>
      <c r="J31" s="42"/>
    </row>
    <row r="32" spans="1:10" ht="18.75">
      <c r="A32" s="172"/>
      <c r="B32" s="173"/>
      <c r="C32" s="174"/>
      <c r="D32" s="174"/>
      <c r="E32" s="174"/>
      <c r="F32" s="175"/>
      <c r="G32" s="340" t="s">
        <v>632</v>
      </c>
      <c r="H32" s="340"/>
      <c r="I32" s="340"/>
      <c r="J32" s="340"/>
    </row>
    <row r="33" spans="1:10" ht="18.75">
      <c r="A33" s="172"/>
      <c r="B33" s="173"/>
      <c r="C33" s="174"/>
      <c r="D33" s="174"/>
      <c r="E33" s="174"/>
      <c r="F33" s="175"/>
      <c r="G33" s="173"/>
      <c r="H33" s="340" t="s">
        <v>87</v>
      </c>
      <c r="I33" s="340"/>
      <c r="J33" s="42"/>
    </row>
    <row r="34" spans="6:10" ht="15">
      <c r="F34" s="42"/>
      <c r="J34" s="42"/>
    </row>
    <row r="35" spans="6:10" ht="15">
      <c r="F35" s="42"/>
      <c r="J35" s="42"/>
    </row>
    <row r="36" spans="1:12" s="42" customFormat="1" ht="18.75">
      <c r="A36" s="144" t="s">
        <v>624</v>
      </c>
      <c r="B36" s="144"/>
      <c r="C36"/>
      <c r="D36"/>
      <c r="E36"/>
      <c r="F36" s="144"/>
      <c r="G36" s="144"/>
      <c r="H36" s="144"/>
      <c r="J36" s="145">
        <v>1770300</v>
      </c>
      <c r="K36"/>
      <c r="L36"/>
    </row>
    <row r="37" spans="1:12" s="42" customFormat="1" ht="18.75">
      <c r="A37" s="144" t="s">
        <v>625</v>
      </c>
      <c r="B37" s="144"/>
      <c r="C37"/>
      <c r="D37"/>
      <c r="E37"/>
      <c r="F37" s="144"/>
      <c r="G37" s="144"/>
      <c r="H37" s="144"/>
      <c r="J37" s="145">
        <v>50000</v>
      </c>
      <c r="K37"/>
      <c r="L37"/>
    </row>
    <row r="38" spans="1:12" s="42" customFormat="1" ht="18.75">
      <c r="A38" s="144" t="s">
        <v>626</v>
      </c>
      <c r="B38"/>
      <c r="C38"/>
      <c r="D38"/>
      <c r="E38"/>
      <c r="F38" s="144"/>
      <c r="G38" s="144"/>
      <c r="H38" s="144"/>
      <c r="J38" s="178">
        <f>J36-J37</f>
        <v>1720300</v>
      </c>
      <c r="K38"/>
      <c r="L38"/>
    </row>
  </sheetData>
  <sheetProtection/>
  <mergeCells count="13">
    <mergeCell ref="A1:J1"/>
    <mergeCell ref="A2:J2"/>
    <mergeCell ref="A3:J3"/>
    <mergeCell ref="G18:I18"/>
    <mergeCell ref="G19:I19"/>
    <mergeCell ref="B23:E23"/>
    <mergeCell ref="G23:I23"/>
    <mergeCell ref="G24:I24"/>
    <mergeCell ref="G32:J32"/>
    <mergeCell ref="H33:I33"/>
    <mergeCell ref="B26:E26"/>
    <mergeCell ref="G25:I25"/>
    <mergeCell ref="G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30" sqref="A1:IV16384"/>
    </sheetView>
  </sheetViews>
  <sheetFormatPr defaultColWidth="9.140625" defaultRowHeight="15"/>
  <cols>
    <col min="1" max="1" width="3.28125" style="0" customWidth="1"/>
    <col min="2" max="2" width="5.421875" style="0" customWidth="1"/>
    <col min="3" max="3" width="23.8515625" style="0" customWidth="1"/>
    <col min="4" max="4" width="9.7109375" style="0" customWidth="1"/>
    <col min="6" max="6" width="24.421875" style="0" customWidth="1"/>
    <col min="7" max="7" width="11.28125" style="0" customWidth="1"/>
  </cols>
  <sheetData>
    <row r="1" spans="1:10" s="187" customFormat="1" ht="37.5" customHeight="1">
      <c r="A1" s="337" t="s">
        <v>730</v>
      </c>
      <c r="B1" s="337"/>
      <c r="C1" s="337"/>
      <c r="D1" s="337"/>
      <c r="E1" s="337"/>
      <c r="F1" s="337"/>
      <c r="G1" s="186"/>
      <c r="H1" s="186"/>
      <c r="I1" s="186"/>
      <c r="J1" s="186"/>
    </row>
    <row r="2" spans="6:10" s="187" customFormat="1" ht="16.5">
      <c r="F2" s="188" t="s">
        <v>660</v>
      </c>
      <c r="G2" s="186"/>
      <c r="H2" s="186"/>
      <c r="I2" s="186"/>
      <c r="J2" s="186"/>
    </row>
    <row r="3" spans="1:10" s="189" customFormat="1" ht="16.5" hidden="1">
      <c r="A3" s="189" t="s">
        <v>603</v>
      </c>
      <c r="G3" s="190"/>
      <c r="H3" s="190"/>
      <c r="I3" s="190"/>
      <c r="J3" s="190"/>
    </row>
    <row r="4" spans="7:10" s="189" customFormat="1" ht="16.5" hidden="1">
      <c r="G4" s="190"/>
      <c r="H4" s="190"/>
      <c r="I4" s="190"/>
      <c r="J4" s="190"/>
    </row>
    <row r="5" spans="1:10" s="189" customFormat="1" ht="16.5" hidden="1">
      <c r="A5" s="187" t="s">
        <v>638</v>
      </c>
      <c r="G5" s="190"/>
      <c r="H5" s="190"/>
      <c r="I5" s="190"/>
      <c r="J5" s="190"/>
    </row>
    <row r="6" spans="2:10" s="187" customFormat="1" ht="16.5" hidden="1">
      <c r="B6" s="187" t="s">
        <v>639</v>
      </c>
      <c r="C6" s="173"/>
      <c r="D6" s="173"/>
      <c r="E6" s="173"/>
      <c r="F6" s="173"/>
      <c r="G6" s="186"/>
      <c r="H6" s="186"/>
      <c r="I6" s="186"/>
      <c r="J6" s="186"/>
    </row>
    <row r="7" spans="3:10" s="187" customFormat="1" ht="16.5" hidden="1">
      <c r="C7" s="191" t="s">
        <v>640</v>
      </c>
      <c r="D7" s="191"/>
      <c r="E7" s="191"/>
      <c r="F7" s="191"/>
      <c r="G7" s="186"/>
      <c r="H7" s="186"/>
      <c r="I7" s="186"/>
      <c r="J7" s="186"/>
    </row>
    <row r="8" spans="2:10" s="187" customFormat="1" ht="16.5" hidden="1">
      <c r="B8" s="187" t="s">
        <v>641</v>
      </c>
      <c r="C8" s="173"/>
      <c r="D8" s="173"/>
      <c r="E8" s="173"/>
      <c r="F8" s="173"/>
      <c r="G8" s="186"/>
      <c r="H8" s="186"/>
      <c r="I8" s="186"/>
      <c r="J8" s="186"/>
    </row>
    <row r="9" spans="3:10" s="187" customFormat="1" ht="16.5" hidden="1">
      <c r="C9" s="191" t="s">
        <v>642</v>
      </c>
      <c r="D9" s="191"/>
      <c r="E9" s="191"/>
      <c r="F9" s="191"/>
      <c r="G9" s="186"/>
      <c r="H9" s="186"/>
      <c r="I9" s="186"/>
      <c r="J9" s="186"/>
    </row>
    <row r="10" spans="1:10" s="189" customFormat="1" ht="16.5" hidden="1">
      <c r="A10" s="189" t="s">
        <v>643</v>
      </c>
      <c r="G10" s="190"/>
      <c r="H10" s="190"/>
      <c r="I10" s="190"/>
      <c r="J10" s="190"/>
    </row>
    <row r="11" spans="7:10" s="189" customFormat="1" ht="16.5" hidden="1">
      <c r="G11" s="190"/>
      <c r="H11" s="190"/>
      <c r="I11" s="190"/>
      <c r="J11" s="190"/>
    </row>
    <row r="12" spans="1:10" s="189" customFormat="1" ht="16.5" hidden="1">
      <c r="A12" s="189" t="s">
        <v>606</v>
      </c>
      <c r="G12" s="190"/>
      <c r="H12" s="190"/>
      <c r="I12" s="190"/>
      <c r="J12" s="190"/>
    </row>
    <row r="13" spans="7:10" s="189" customFormat="1" ht="16.5" hidden="1">
      <c r="G13" s="190"/>
      <c r="H13" s="190"/>
      <c r="I13" s="190"/>
      <c r="J13" s="190"/>
    </row>
    <row r="14" spans="1:10" s="187" customFormat="1" ht="16.5" hidden="1">
      <c r="A14" s="173" t="s">
        <v>644</v>
      </c>
      <c r="B14" s="173"/>
      <c r="C14" s="173"/>
      <c r="D14" s="173"/>
      <c r="E14" s="173"/>
      <c r="F14" s="173"/>
      <c r="G14" s="192"/>
      <c r="H14" s="192"/>
      <c r="I14" s="186"/>
      <c r="J14" s="186"/>
    </row>
    <row r="15" spans="1:10" s="187" customFormat="1" ht="16.5" hidden="1">
      <c r="A15" s="191" t="s">
        <v>645</v>
      </c>
      <c r="B15" s="191"/>
      <c r="C15" s="191"/>
      <c r="D15" s="191"/>
      <c r="E15" s="191"/>
      <c r="F15" s="191"/>
      <c r="G15" s="186"/>
      <c r="H15" s="186"/>
      <c r="I15" s="186"/>
      <c r="J15" s="186"/>
    </row>
    <row r="16" spans="1:10" s="187" customFormat="1" ht="16.5" hidden="1">
      <c r="A16" s="193" t="s">
        <v>646</v>
      </c>
      <c r="B16" s="194"/>
      <c r="C16" s="194"/>
      <c r="D16" s="194"/>
      <c r="E16" s="194"/>
      <c r="F16" s="194"/>
      <c r="G16" s="186"/>
      <c r="H16" s="186"/>
      <c r="I16" s="186"/>
      <c r="J16" s="186"/>
    </row>
    <row r="17" spans="1:10" s="189" customFormat="1" ht="16.5" hidden="1">
      <c r="A17" s="189" t="s">
        <v>643</v>
      </c>
      <c r="B17" s="187"/>
      <c r="C17" s="187"/>
      <c r="D17" s="187"/>
      <c r="E17" s="187"/>
      <c r="F17" s="187"/>
      <c r="G17" s="190"/>
      <c r="H17" s="190"/>
      <c r="I17" s="190"/>
      <c r="J17" s="190"/>
    </row>
    <row r="18" spans="1:6" s="195" customFormat="1" ht="16.5">
      <c r="A18" s="195" t="s">
        <v>647</v>
      </c>
      <c r="F18" s="196"/>
    </row>
    <row r="19" s="197" customFormat="1" ht="16.5">
      <c r="A19" s="197" t="s">
        <v>648</v>
      </c>
    </row>
    <row r="20" spans="2:7" s="197" customFormat="1" ht="16.5">
      <c r="B20" s="197" t="s">
        <v>690</v>
      </c>
      <c r="G20" s="198"/>
    </row>
    <row r="21" spans="3:7" s="197" customFormat="1" ht="16.5">
      <c r="C21" s="199" t="s">
        <v>691</v>
      </c>
      <c r="D21" s="199"/>
      <c r="E21" s="199"/>
      <c r="F21" s="199"/>
      <c r="G21" s="200">
        <v>188380</v>
      </c>
    </row>
    <row r="22" spans="3:7" s="197" customFormat="1" ht="16.5">
      <c r="C22" s="224" t="s">
        <v>692</v>
      </c>
      <c r="D22" s="224"/>
      <c r="E22" s="224"/>
      <c r="F22" s="224"/>
      <c r="G22" s="239">
        <v>55360</v>
      </c>
    </row>
    <row r="23" spans="1:7" s="197" customFormat="1" ht="16.5">
      <c r="A23" s="197" t="s">
        <v>693</v>
      </c>
      <c r="C23" s="207"/>
      <c r="D23" s="207"/>
      <c r="E23" s="207"/>
      <c r="F23" s="207"/>
      <c r="G23" s="208"/>
    </row>
    <row r="24" spans="2:7" s="197" customFormat="1" ht="16.5">
      <c r="B24" s="199" t="s">
        <v>694</v>
      </c>
      <c r="C24" s="199"/>
      <c r="D24" s="199"/>
      <c r="E24" s="199"/>
      <c r="F24" s="199"/>
      <c r="G24" s="200">
        <v>37306</v>
      </c>
    </row>
    <row r="25" spans="1:9" s="195" customFormat="1" ht="16.5">
      <c r="A25" s="201" t="s">
        <v>643</v>
      </c>
      <c r="B25" s="202"/>
      <c r="C25" s="203"/>
      <c r="D25" s="202"/>
      <c r="E25" s="202"/>
      <c r="F25" s="202"/>
      <c r="G25" s="204">
        <f>SUM(G21:G24)</f>
        <v>281046</v>
      </c>
      <c r="H25" s="202"/>
      <c r="I25" s="202"/>
    </row>
    <row r="26" spans="1:9" s="197" customFormat="1" ht="16.5">
      <c r="A26" s="205"/>
      <c r="B26" s="206"/>
      <c r="C26" s="206"/>
      <c r="D26" s="207"/>
      <c r="E26" s="207"/>
      <c r="F26" s="207"/>
      <c r="G26" s="208"/>
      <c r="H26" s="207"/>
      <c r="I26" s="207"/>
    </row>
    <row r="27" spans="1:9" s="195" customFormat="1" ht="16.5">
      <c r="A27" s="195" t="s">
        <v>651</v>
      </c>
      <c r="G27" s="209"/>
      <c r="H27" s="202"/>
      <c r="I27" s="202"/>
    </row>
    <row r="28" spans="1:9" s="197" customFormat="1" ht="16.5">
      <c r="A28" s="197" t="s">
        <v>704</v>
      </c>
      <c r="B28" s="207"/>
      <c r="C28" s="207"/>
      <c r="D28" s="207"/>
      <c r="E28" s="207"/>
      <c r="F28" s="207"/>
      <c r="G28" s="208"/>
      <c r="H28" s="207"/>
      <c r="I28" s="207"/>
    </row>
    <row r="29" spans="2:10" s="189" customFormat="1" ht="16.5">
      <c r="B29" s="199" t="s">
        <v>695</v>
      </c>
      <c r="C29" s="191"/>
      <c r="D29" s="191"/>
      <c r="E29" s="191"/>
      <c r="F29" s="191"/>
      <c r="G29" s="210">
        <v>75000</v>
      </c>
      <c r="H29" s="211"/>
      <c r="I29" s="211"/>
      <c r="J29" s="190"/>
    </row>
    <row r="30" spans="2:10" s="187" customFormat="1" ht="16.5">
      <c r="B30" s="199" t="s">
        <v>695</v>
      </c>
      <c r="C30" s="191"/>
      <c r="D30" s="191"/>
      <c r="E30" s="191"/>
      <c r="F30" s="191"/>
      <c r="G30" s="210">
        <v>20250</v>
      </c>
      <c r="H30" s="212"/>
      <c r="I30" s="212"/>
      <c r="J30" s="186"/>
    </row>
    <row r="31" spans="1:10" s="187" customFormat="1" ht="16.5">
      <c r="A31" s="197" t="s">
        <v>612</v>
      </c>
      <c r="B31" s="199"/>
      <c r="C31" s="191"/>
      <c r="D31" s="191"/>
      <c r="E31" s="191"/>
      <c r="F31" s="191"/>
      <c r="G31" s="210"/>
      <c r="H31" s="212"/>
      <c r="I31" s="212"/>
      <c r="J31" s="186"/>
    </row>
    <row r="32" spans="2:10" s="187" customFormat="1" ht="16.5">
      <c r="B32" s="224" t="s">
        <v>698</v>
      </c>
      <c r="C32" s="194"/>
      <c r="D32" s="194"/>
      <c r="E32" s="194"/>
      <c r="F32" s="194"/>
      <c r="G32" s="242">
        <v>48811</v>
      </c>
      <c r="H32" s="212"/>
      <c r="I32" s="212"/>
      <c r="J32" s="186"/>
    </row>
    <row r="33" spans="2:10" s="187" customFormat="1" ht="16.5">
      <c r="B33" s="224" t="s">
        <v>699</v>
      </c>
      <c r="C33" s="194"/>
      <c r="D33" s="194"/>
      <c r="E33" s="194"/>
      <c r="F33" s="194"/>
      <c r="G33" s="242">
        <v>13179</v>
      </c>
      <c r="H33" s="212"/>
      <c r="I33" s="212"/>
      <c r="J33" s="186"/>
    </row>
    <row r="34" spans="2:10" s="187" customFormat="1" ht="16.5">
      <c r="B34" s="224" t="s">
        <v>700</v>
      </c>
      <c r="C34" s="194"/>
      <c r="D34" s="194"/>
      <c r="E34" s="194"/>
      <c r="F34" s="194"/>
      <c r="G34" s="242">
        <v>19750</v>
      </c>
      <c r="H34" s="212"/>
      <c r="I34" s="212"/>
      <c r="J34" s="186"/>
    </row>
    <row r="35" spans="2:10" s="187" customFormat="1" ht="16.5">
      <c r="B35" s="224" t="s">
        <v>713</v>
      </c>
      <c r="C35" s="194"/>
      <c r="D35" s="194"/>
      <c r="E35" s="194"/>
      <c r="F35" s="194"/>
      <c r="G35" s="242">
        <v>52559</v>
      </c>
      <c r="H35" s="212"/>
      <c r="I35" s="212"/>
      <c r="J35" s="186"/>
    </row>
    <row r="36" spans="2:10" s="187" customFormat="1" ht="16.5">
      <c r="B36" s="224" t="s">
        <v>714</v>
      </c>
      <c r="C36" s="194"/>
      <c r="D36" s="194"/>
      <c r="E36" s="194"/>
      <c r="F36" s="194"/>
      <c r="G36" s="242">
        <v>14191</v>
      </c>
      <c r="H36" s="212"/>
      <c r="I36" s="212"/>
      <c r="J36" s="186"/>
    </row>
    <row r="37" spans="1:10" s="187" customFormat="1" ht="16.5">
      <c r="A37" s="187" t="s">
        <v>701</v>
      </c>
      <c r="B37" s="207"/>
      <c r="C37" s="173"/>
      <c r="D37" s="173"/>
      <c r="E37" s="173"/>
      <c r="F37" s="173"/>
      <c r="G37" s="192"/>
      <c r="H37" s="212"/>
      <c r="I37" s="212"/>
      <c r="J37" s="186"/>
    </row>
    <row r="38" spans="2:10" s="187" customFormat="1" ht="16.5">
      <c r="B38" s="199" t="s">
        <v>702</v>
      </c>
      <c r="C38" s="191"/>
      <c r="D38" s="191"/>
      <c r="E38" s="191"/>
      <c r="F38" s="191"/>
      <c r="G38" s="210">
        <v>29375</v>
      </c>
      <c r="H38" s="212"/>
      <c r="I38" s="212"/>
      <c r="J38" s="186"/>
    </row>
    <row r="39" spans="2:10" s="187" customFormat="1" ht="16.5">
      <c r="B39" s="224" t="s">
        <v>615</v>
      </c>
      <c r="C39" s="194"/>
      <c r="D39" s="194"/>
      <c r="E39" s="194"/>
      <c r="F39" s="194"/>
      <c r="G39" s="242">
        <v>7931</v>
      </c>
      <c r="H39" s="212"/>
      <c r="I39" s="212"/>
      <c r="J39" s="186"/>
    </row>
    <row r="40" spans="1:7" s="195" customFormat="1" ht="16.5">
      <c r="A40" s="195" t="s">
        <v>643</v>
      </c>
      <c r="G40" s="209">
        <f>SUM(G29:G39)</f>
        <v>281046</v>
      </c>
    </row>
    <row r="41" s="195" customFormat="1" ht="16.5">
      <c r="G41" s="209"/>
    </row>
    <row r="42" spans="1:9" s="197" customFormat="1" ht="16.5">
      <c r="A42" s="195" t="s">
        <v>608</v>
      </c>
      <c r="B42" s="195"/>
      <c r="C42" s="195"/>
      <c r="D42" s="195"/>
      <c r="E42" s="195"/>
      <c r="F42" s="216"/>
      <c r="G42" s="195"/>
      <c r="H42" s="195"/>
      <c r="I42" s="216"/>
    </row>
    <row r="43" spans="1:7" s="197" customFormat="1" ht="17.25">
      <c r="A43" s="217" t="s">
        <v>609</v>
      </c>
      <c r="B43" s="217"/>
      <c r="C43" s="217"/>
      <c r="D43" s="217"/>
      <c r="E43" s="217" t="s">
        <v>610</v>
      </c>
      <c r="F43" s="217"/>
      <c r="G43" s="218"/>
    </row>
    <row r="44" spans="1:7" s="197" customFormat="1" ht="17.25">
      <c r="A44" s="219" t="s">
        <v>606</v>
      </c>
      <c r="B44" s="217"/>
      <c r="C44" s="217"/>
      <c r="D44" s="217"/>
      <c r="E44" s="207"/>
      <c r="F44" s="207"/>
      <c r="G44" s="220"/>
    </row>
    <row r="45" spans="1:7" s="197" customFormat="1" ht="17.25">
      <c r="A45" s="219" t="s">
        <v>654</v>
      </c>
      <c r="B45" s="217"/>
      <c r="C45" s="217"/>
      <c r="D45" s="217"/>
      <c r="E45" s="219" t="s">
        <v>654</v>
      </c>
      <c r="F45" s="207"/>
      <c r="G45" s="220"/>
    </row>
    <row r="46" spans="1:7" s="197" customFormat="1" ht="17.25">
      <c r="A46" s="219"/>
      <c r="B46" s="240" t="s">
        <v>697</v>
      </c>
      <c r="C46" s="241"/>
      <c r="D46" s="226">
        <v>18059</v>
      </c>
      <c r="E46" s="199" t="s">
        <v>696</v>
      </c>
      <c r="F46" s="199"/>
      <c r="G46" s="226">
        <v>18059</v>
      </c>
    </row>
    <row r="47" spans="5:6" ht="17.25" customHeight="1">
      <c r="E47" s="243" t="s">
        <v>612</v>
      </c>
      <c r="F47" s="244"/>
    </row>
    <row r="48" spans="1:7" ht="17.25" customHeight="1">
      <c r="A48" s="173"/>
      <c r="B48" s="150"/>
      <c r="C48" s="150"/>
      <c r="D48" s="223"/>
      <c r="E48" s="199" t="s">
        <v>715</v>
      </c>
      <c r="F48" s="199"/>
      <c r="G48" s="226">
        <v>47441</v>
      </c>
    </row>
    <row r="49" spans="1:7" ht="17.25" customHeight="1">
      <c r="A49" s="191" t="s">
        <v>621</v>
      </c>
      <c r="B49" s="171"/>
      <c r="C49" s="171"/>
      <c r="D49" s="226">
        <v>60250</v>
      </c>
      <c r="E49" s="224" t="s">
        <v>731</v>
      </c>
      <c r="F49" s="224"/>
      <c r="G49" s="226">
        <v>12809</v>
      </c>
    </row>
    <row r="50" spans="1:7" ht="17.25" customHeight="1">
      <c r="A50" s="173"/>
      <c r="B50" s="150"/>
      <c r="C50" s="150"/>
      <c r="D50" s="223"/>
      <c r="E50" s="207" t="s">
        <v>654</v>
      </c>
      <c r="F50" s="207"/>
      <c r="G50" s="223"/>
    </row>
    <row r="51" spans="1:7" ht="17.25" customHeight="1">
      <c r="A51" s="173" t="s">
        <v>644</v>
      </c>
      <c r="B51" s="150"/>
      <c r="C51" s="150"/>
      <c r="D51" s="223"/>
      <c r="E51" s="199" t="s">
        <v>717</v>
      </c>
      <c r="F51" s="199"/>
      <c r="G51" s="226">
        <v>104177</v>
      </c>
    </row>
    <row r="52" spans="1:7" ht="17.25" customHeight="1">
      <c r="A52" s="212"/>
      <c r="B52" s="343" t="s">
        <v>718</v>
      </c>
      <c r="C52" s="343"/>
      <c r="D52" s="226">
        <v>124409</v>
      </c>
      <c r="E52" s="245" t="s">
        <v>719</v>
      </c>
      <c r="F52" s="245"/>
      <c r="G52" s="246">
        <v>28128</v>
      </c>
    </row>
    <row r="53" spans="1:7" ht="17.25" customHeight="1">
      <c r="A53" s="212"/>
      <c r="B53" s="344" t="s">
        <v>720</v>
      </c>
      <c r="C53" s="344"/>
      <c r="D53" s="246">
        <v>33591</v>
      </c>
      <c r="E53" s="245" t="s">
        <v>721</v>
      </c>
      <c r="F53" s="245"/>
      <c r="G53" s="246">
        <v>25695</v>
      </c>
    </row>
    <row r="55" spans="1:10" ht="18.75">
      <c r="A55" s="172" t="s">
        <v>732</v>
      </c>
      <c r="B55" s="173"/>
      <c r="C55" s="174"/>
      <c r="D55" s="174"/>
      <c r="E55" s="174"/>
      <c r="F55" s="175"/>
      <c r="G55" s="173"/>
      <c r="H55" s="176"/>
      <c r="I55" s="177"/>
      <c r="J55" s="42"/>
    </row>
    <row r="56" spans="6:10" ht="15">
      <c r="F56" s="42"/>
      <c r="J56" s="42"/>
    </row>
    <row r="57" spans="6:10" ht="15">
      <c r="F57" s="42"/>
      <c r="J57" s="42"/>
    </row>
    <row r="58" spans="1:10" ht="18.75">
      <c r="A58" s="172"/>
      <c r="B58" s="173"/>
      <c r="C58" s="174"/>
      <c r="D58" s="174"/>
      <c r="E58" s="174"/>
      <c r="F58" s="184" t="s">
        <v>632</v>
      </c>
      <c r="G58" s="184"/>
      <c r="H58" s="184"/>
      <c r="I58" s="184"/>
      <c r="J58" s="197"/>
    </row>
    <row r="59" spans="1:10" ht="18.75">
      <c r="A59" s="172"/>
      <c r="B59" s="173"/>
      <c r="C59" s="174"/>
      <c r="D59" s="174"/>
      <c r="E59" s="174"/>
      <c r="F59" s="184" t="s">
        <v>87</v>
      </c>
      <c r="G59" s="197"/>
      <c r="H59" s="184"/>
      <c r="I59" s="42"/>
      <c r="J59" s="197"/>
    </row>
  </sheetData>
  <sheetProtection/>
  <mergeCells count="3">
    <mergeCell ref="A1:F1"/>
    <mergeCell ref="B52:C52"/>
    <mergeCell ref="B53:C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97" sqref="A97:IV101"/>
    </sheetView>
  </sheetViews>
  <sheetFormatPr defaultColWidth="9.140625" defaultRowHeight="15"/>
  <cols>
    <col min="1" max="1" width="3.28125" style="197" customWidth="1"/>
    <col min="2" max="2" width="4.00390625" style="197" customWidth="1"/>
    <col min="3" max="3" width="23.140625" style="197" customWidth="1"/>
    <col min="4" max="4" width="10.28125" style="197" customWidth="1"/>
    <col min="5" max="5" width="9.140625" style="197" customWidth="1"/>
    <col min="6" max="6" width="21.00390625" style="197" customWidth="1"/>
    <col min="7" max="7" width="11.7109375" style="197" bestFit="1" customWidth="1"/>
    <col min="8" max="16384" width="9.140625" style="197" customWidth="1"/>
  </cols>
  <sheetData>
    <row r="1" spans="1:10" s="187" customFormat="1" ht="40.5" customHeight="1">
      <c r="A1" s="337" t="s">
        <v>683</v>
      </c>
      <c r="B1" s="337"/>
      <c r="C1" s="337"/>
      <c r="D1" s="337"/>
      <c r="E1" s="337"/>
      <c r="F1" s="337"/>
      <c r="G1" s="186"/>
      <c r="H1" s="186"/>
      <c r="I1" s="186"/>
      <c r="J1" s="186"/>
    </row>
    <row r="2" spans="6:10" s="187" customFormat="1" ht="16.5">
      <c r="F2" s="188" t="s">
        <v>660</v>
      </c>
      <c r="G2" s="186"/>
      <c r="H2" s="186"/>
      <c r="I2" s="186"/>
      <c r="J2" s="186"/>
    </row>
    <row r="3" spans="1:10" s="189" customFormat="1" ht="16.5" hidden="1">
      <c r="A3" s="189" t="s">
        <v>603</v>
      </c>
      <c r="G3" s="190"/>
      <c r="H3" s="190"/>
      <c r="I3" s="190"/>
      <c r="J3" s="190"/>
    </row>
    <row r="4" spans="7:10" s="189" customFormat="1" ht="16.5" hidden="1">
      <c r="G4" s="190"/>
      <c r="H4" s="190"/>
      <c r="I4" s="190"/>
      <c r="J4" s="190"/>
    </row>
    <row r="5" spans="1:10" s="189" customFormat="1" ht="16.5" hidden="1">
      <c r="A5" s="187" t="s">
        <v>638</v>
      </c>
      <c r="G5" s="190"/>
      <c r="H5" s="190"/>
      <c r="I5" s="190"/>
      <c r="J5" s="190"/>
    </row>
    <row r="6" spans="2:10" s="187" customFormat="1" ht="16.5" hidden="1">
      <c r="B6" s="187" t="s">
        <v>639</v>
      </c>
      <c r="C6" s="173"/>
      <c r="D6" s="173"/>
      <c r="E6" s="173"/>
      <c r="F6" s="173"/>
      <c r="G6" s="186"/>
      <c r="H6" s="186"/>
      <c r="I6" s="186"/>
      <c r="J6" s="186"/>
    </row>
    <row r="7" spans="3:10" s="187" customFormat="1" ht="16.5" hidden="1">
      <c r="C7" s="191" t="s">
        <v>640</v>
      </c>
      <c r="D7" s="191"/>
      <c r="E7" s="191"/>
      <c r="F7" s="191"/>
      <c r="G7" s="186"/>
      <c r="H7" s="186"/>
      <c r="I7" s="186"/>
      <c r="J7" s="186"/>
    </row>
    <row r="8" spans="2:10" s="187" customFormat="1" ht="16.5" hidden="1">
      <c r="B8" s="187" t="s">
        <v>641</v>
      </c>
      <c r="C8" s="173"/>
      <c r="D8" s="173"/>
      <c r="E8" s="173"/>
      <c r="F8" s="173"/>
      <c r="G8" s="186"/>
      <c r="H8" s="186"/>
      <c r="I8" s="186"/>
      <c r="J8" s="186"/>
    </row>
    <row r="9" spans="3:10" s="187" customFormat="1" ht="16.5" hidden="1">
      <c r="C9" s="191" t="s">
        <v>642</v>
      </c>
      <c r="D9" s="191"/>
      <c r="E9" s="191"/>
      <c r="F9" s="191"/>
      <c r="G9" s="186"/>
      <c r="H9" s="186"/>
      <c r="I9" s="186"/>
      <c r="J9" s="186"/>
    </row>
    <row r="10" spans="1:10" s="189" customFormat="1" ht="16.5" hidden="1">
      <c r="A10" s="189" t="s">
        <v>643</v>
      </c>
      <c r="G10" s="190"/>
      <c r="H10" s="190"/>
      <c r="I10" s="190"/>
      <c r="J10" s="190"/>
    </row>
    <row r="11" spans="7:10" s="189" customFormat="1" ht="16.5" hidden="1">
      <c r="G11" s="190"/>
      <c r="H11" s="190"/>
      <c r="I11" s="190"/>
      <c r="J11" s="190"/>
    </row>
    <row r="12" spans="1:10" s="189" customFormat="1" ht="16.5" hidden="1">
      <c r="A12" s="189" t="s">
        <v>606</v>
      </c>
      <c r="G12" s="190"/>
      <c r="H12" s="190"/>
      <c r="I12" s="190"/>
      <c r="J12" s="190"/>
    </row>
    <row r="13" spans="7:10" s="189" customFormat="1" ht="16.5" hidden="1">
      <c r="G13" s="190"/>
      <c r="H13" s="190"/>
      <c r="I13" s="190"/>
      <c r="J13" s="190"/>
    </row>
    <row r="14" spans="1:10" s="187" customFormat="1" ht="16.5" hidden="1">
      <c r="A14" s="173" t="s">
        <v>644</v>
      </c>
      <c r="B14" s="173"/>
      <c r="C14" s="173"/>
      <c r="D14" s="173"/>
      <c r="E14" s="173"/>
      <c r="F14" s="173"/>
      <c r="G14" s="192"/>
      <c r="H14" s="192"/>
      <c r="I14" s="186"/>
      <c r="J14" s="186"/>
    </row>
    <row r="15" spans="1:10" s="187" customFormat="1" ht="16.5" hidden="1">
      <c r="A15" s="191" t="s">
        <v>645</v>
      </c>
      <c r="B15" s="191"/>
      <c r="C15" s="191"/>
      <c r="D15" s="191"/>
      <c r="E15" s="191"/>
      <c r="F15" s="191"/>
      <c r="G15" s="186"/>
      <c r="H15" s="186"/>
      <c r="I15" s="186"/>
      <c r="J15" s="186"/>
    </row>
    <row r="16" spans="1:10" s="187" customFormat="1" ht="16.5" hidden="1">
      <c r="A16" s="193" t="s">
        <v>646</v>
      </c>
      <c r="B16" s="194"/>
      <c r="C16" s="194"/>
      <c r="D16" s="194"/>
      <c r="E16" s="194"/>
      <c r="F16" s="194"/>
      <c r="G16" s="186"/>
      <c r="H16" s="186"/>
      <c r="I16" s="186"/>
      <c r="J16" s="186"/>
    </row>
    <row r="17" spans="1:10" s="189" customFormat="1" ht="16.5" hidden="1">
      <c r="A17" s="189" t="s">
        <v>643</v>
      </c>
      <c r="B17" s="187"/>
      <c r="C17" s="187"/>
      <c r="D17" s="187"/>
      <c r="E17" s="187"/>
      <c r="F17" s="187"/>
      <c r="G17" s="190"/>
      <c r="H17" s="190"/>
      <c r="I17" s="190"/>
      <c r="J17" s="190"/>
    </row>
    <row r="18" spans="1:6" s="195" customFormat="1" ht="16.5">
      <c r="A18" s="195" t="s">
        <v>647</v>
      </c>
      <c r="F18" s="196"/>
    </row>
    <row r="19" ht="16.5">
      <c r="A19" s="197" t="s">
        <v>648</v>
      </c>
    </row>
    <row r="20" spans="2:7" ht="16.5">
      <c r="B20" s="197" t="s">
        <v>649</v>
      </c>
      <c r="G20" s="198"/>
    </row>
    <row r="21" spans="3:7" ht="16.5">
      <c r="C21" s="199" t="s">
        <v>650</v>
      </c>
      <c r="D21" s="199"/>
      <c r="E21" s="199"/>
      <c r="F21" s="199"/>
      <c r="G21" s="200">
        <v>905040</v>
      </c>
    </row>
    <row r="22" spans="1:9" s="195" customFormat="1" ht="16.5">
      <c r="A22" s="201" t="s">
        <v>643</v>
      </c>
      <c r="B22" s="202"/>
      <c r="C22" s="203"/>
      <c r="D22" s="202"/>
      <c r="E22" s="202"/>
      <c r="F22" s="202"/>
      <c r="G22" s="204">
        <f>SUM(G21:G21)</f>
        <v>905040</v>
      </c>
      <c r="H22" s="202"/>
      <c r="I22" s="202"/>
    </row>
    <row r="23" spans="1:9" ht="16.5">
      <c r="A23" s="205"/>
      <c r="B23" s="206"/>
      <c r="C23" s="206"/>
      <c r="D23" s="207"/>
      <c r="E23" s="207"/>
      <c r="F23" s="207"/>
      <c r="G23" s="208"/>
      <c r="H23" s="207"/>
      <c r="I23" s="207"/>
    </row>
    <row r="24" spans="1:9" s="195" customFormat="1" ht="16.5">
      <c r="A24" s="195" t="s">
        <v>651</v>
      </c>
      <c r="G24" s="209"/>
      <c r="H24" s="202"/>
      <c r="I24" s="202"/>
    </row>
    <row r="25" spans="1:9" ht="16.5">
      <c r="A25" s="197" t="s">
        <v>650</v>
      </c>
      <c r="B25" s="207"/>
      <c r="C25" s="207"/>
      <c r="D25" s="207"/>
      <c r="E25" s="207"/>
      <c r="F25" s="207"/>
      <c r="G25" s="208"/>
      <c r="H25" s="207"/>
      <c r="I25" s="207"/>
    </row>
    <row r="26" spans="2:10" s="189" customFormat="1" ht="16.5">
      <c r="B26" s="199" t="s">
        <v>652</v>
      </c>
      <c r="C26" s="191"/>
      <c r="D26" s="191"/>
      <c r="E26" s="191"/>
      <c r="F26" s="191"/>
      <c r="G26" s="210">
        <v>797392</v>
      </c>
      <c r="H26" s="211"/>
      <c r="I26" s="211"/>
      <c r="J26" s="190"/>
    </row>
    <row r="27" spans="2:10" s="187" customFormat="1" ht="16.5">
      <c r="B27" s="199" t="s">
        <v>653</v>
      </c>
      <c r="C27" s="191"/>
      <c r="D27" s="191"/>
      <c r="E27" s="191"/>
      <c r="F27" s="191"/>
      <c r="G27" s="210">
        <v>107648</v>
      </c>
      <c r="H27" s="212"/>
      <c r="I27" s="212"/>
      <c r="J27" s="186"/>
    </row>
    <row r="28" spans="1:7" s="195" customFormat="1" ht="16.5">
      <c r="A28" s="195" t="s">
        <v>643</v>
      </c>
      <c r="G28" s="209">
        <f>SUM(G26:G27)</f>
        <v>905040</v>
      </c>
    </row>
    <row r="29" s="195" customFormat="1" ht="16.5">
      <c r="G29" s="209"/>
    </row>
    <row r="30" spans="1:9" ht="16.5">
      <c r="A30" s="195" t="s">
        <v>608</v>
      </c>
      <c r="B30" s="195"/>
      <c r="C30" s="195"/>
      <c r="D30" s="195"/>
      <c r="E30" s="195"/>
      <c r="F30" s="216"/>
      <c r="G30" s="195"/>
      <c r="H30" s="195"/>
      <c r="I30" s="216"/>
    </row>
    <row r="31" spans="1:7" ht="17.25">
      <c r="A31" s="217" t="s">
        <v>609</v>
      </c>
      <c r="B31" s="217"/>
      <c r="C31" s="217"/>
      <c r="D31" s="217"/>
      <c r="E31" s="217" t="s">
        <v>610</v>
      </c>
      <c r="F31" s="217"/>
      <c r="G31" s="218"/>
    </row>
    <row r="32" spans="1:7" ht="17.25">
      <c r="A32" s="219" t="s">
        <v>606</v>
      </c>
      <c r="B32" s="217"/>
      <c r="C32" s="217"/>
      <c r="D32" s="217"/>
      <c r="E32" s="207"/>
      <c r="F32" s="207"/>
      <c r="G32" s="220"/>
    </row>
    <row r="33" spans="1:7" ht="17.25">
      <c r="A33" s="219"/>
      <c r="B33" s="217"/>
      <c r="C33" s="217"/>
      <c r="D33" s="217"/>
      <c r="E33" s="207" t="s">
        <v>663</v>
      </c>
      <c r="F33" s="207"/>
      <c r="G33" s="220"/>
    </row>
    <row r="34" spans="1:7" ht="17.25">
      <c r="A34" s="219"/>
      <c r="B34" s="217"/>
      <c r="C34" s="217"/>
      <c r="D34" s="217"/>
      <c r="E34" s="207" t="s">
        <v>664</v>
      </c>
      <c r="F34" s="207"/>
      <c r="G34" s="220"/>
    </row>
    <row r="35" spans="1:7" s="195" customFormat="1" ht="16.5">
      <c r="A35" s="199" t="s">
        <v>621</v>
      </c>
      <c r="B35" s="199"/>
      <c r="C35" s="199"/>
      <c r="D35" s="200">
        <v>20000</v>
      </c>
      <c r="E35" s="199" t="s">
        <v>665</v>
      </c>
      <c r="F35" s="199"/>
      <c r="G35" s="200">
        <v>20000</v>
      </c>
    </row>
    <row r="36" s="195" customFormat="1" ht="16.5">
      <c r="G36" s="209"/>
    </row>
    <row r="37" ht="16.5">
      <c r="G37" s="198"/>
    </row>
    <row r="38" spans="1:9" ht="16.5">
      <c r="A38" s="345" t="s">
        <v>600</v>
      </c>
      <c r="B38" s="345"/>
      <c r="C38" s="345"/>
      <c r="D38" s="345"/>
      <c r="E38" s="345"/>
      <c r="F38" s="345"/>
      <c r="G38" s="345"/>
      <c r="H38" s="213"/>
      <c r="I38" s="213"/>
    </row>
    <row r="39" spans="1:9" ht="16.5">
      <c r="A39" s="345" t="s">
        <v>635</v>
      </c>
      <c r="B39" s="345"/>
      <c r="C39" s="345"/>
      <c r="D39" s="345"/>
      <c r="E39" s="345"/>
      <c r="F39" s="345"/>
      <c r="G39" s="345"/>
      <c r="H39" s="213"/>
      <c r="I39" s="213"/>
    </row>
    <row r="40" spans="1:9" ht="16.5">
      <c r="A40" s="198"/>
      <c r="B40" s="198"/>
      <c r="C40" s="198"/>
      <c r="D40" s="198"/>
      <c r="E40" s="198"/>
      <c r="F40" s="198" t="s">
        <v>602</v>
      </c>
      <c r="G40" s="198"/>
      <c r="I40" s="214"/>
    </row>
    <row r="41" spans="1:9" ht="16.5">
      <c r="A41" s="195" t="s">
        <v>608</v>
      </c>
      <c r="B41" s="195"/>
      <c r="C41" s="195"/>
      <c r="D41" s="195"/>
      <c r="E41" s="195"/>
      <c r="F41" s="216"/>
      <c r="G41" s="195"/>
      <c r="H41" s="195"/>
      <c r="I41" s="216"/>
    </row>
    <row r="42" spans="1:7" ht="17.25">
      <c r="A42" s="217" t="s">
        <v>609</v>
      </c>
      <c r="B42" s="217"/>
      <c r="C42" s="217"/>
      <c r="D42" s="217"/>
      <c r="E42" s="217" t="s">
        <v>610</v>
      </c>
      <c r="F42" s="217"/>
      <c r="G42" s="218"/>
    </row>
    <row r="43" spans="1:7" ht="17.25">
      <c r="A43" s="219" t="s">
        <v>606</v>
      </c>
      <c r="B43" s="217"/>
      <c r="C43" s="217"/>
      <c r="D43" s="217"/>
      <c r="E43" s="207"/>
      <c r="F43" s="207"/>
      <c r="G43" s="220"/>
    </row>
    <row r="44" spans="1:7" ht="17.25">
      <c r="A44" s="197" t="s">
        <v>654</v>
      </c>
      <c r="B44" s="217"/>
      <c r="C44" s="217"/>
      <c r="D44" s="217"/>
      <c r="E44" s="207"/>
      <c r="F44" s="207"/>
      <c r="G44" s="220"/>
    </row>
    <row r="45" spans="2:7" ht="18.75" customHeight="1">
      <c r="B45" s="199" t="s">
        <v>655</v>
      </c>
      <c r="C45" s="199"/>
      <c r="D45" s="221">
        <v>110000</v>
      </c>
      <c r="E45" s="346" t="s">
        <v>636</v>
      </c>
      <c r="F45" s="346"/>
      <c r="G45" s="223"/>
    </row>
    <row r="46" spans="1:7" ht="17.25" customHeight="1">
      <c r="A46" s="212"/>
      <c r="B46" s="224" t="s">
        <v>656</v>
      </c>
      <c r="C46" s="224"/>
      <c r="D46" s="225">
        <v>29700</v>
      </c>
      <c r="E46" s="347" t="s">
        <v>637</v>
      </c>
      <c r="F46" s="347"/>
      <c r="G46" s="226">
        <v>139700</v>
      </c>
    </row>
    <row r="47" spans="1:7" ht="17.25" customHeight="1">
      <c r="A47" s="212"/>
      <c r="B47" s="207"/>
      <c r="C47" s="207"/>
      <c r="D47" s="227"/>
      <c r="E47" s="222"/>
      <c r="F47" s="222"/>
      <c r="G47" s="223"/>
    </row>
    <row r="49" spans="1:11" s="215" customFormat="1" ht="16.5">
      <c r="A49" s="197" t="s">
        <v>624</v>
      </c>
      <c r="B49" s="197"/>
      <c r="C49" s="197"/>
      <c r="D49" s="197"/>
      <c r="E49" s="197"/>
      <c r="F49" s="197"/>
      <c r="G49" s="215">
        <v>1910000</v>
      </c>
      <c r="J49" s="197"/>
      <c r="K49" s="197"/>
    </row>
    <row r="50" spans="1:11" s="215" customFormat="1" ht="16.5">
      <c r="A50" s="197" t="s">
        <v>625</v>
      </c>
      <c r="B50" s="197"/>
      <c r="C50" s="197"/>
      <c r="D50" s="197"/>
      <c r="E50" s="197"/>
      <c r="F50" s="197"/>
      <c r="G50" s="215">
        <v>139700</v>
      </c>
      <c r="J50" s="197"/>
      <c r="K50" s="197"/>
    </row>
    <row r="51" spans="1:11" s="215" customFormat="1" ht="16.5">
      <c r="A51" s="197" t="s">
        <v>626</v>
      </c>
      <c r="B51" s="197"/>
      <c r="C51" s="197"/>
      <c r="D51" s="197"/>
      <c r="E51" s="197"/>
      <c r="F51" s="197"/>
      <c r="G51" s="228">
        <f>G49-G50</f>
        <v>1770300</v>
      </c>
      <c r="J51" s="197"/>
      <c r="K51" s="197"/>
    </row>
    <row r="52" spans="1:11" s="215" customFormat="1" ht="16.5">
      <c r="A52" s="197"/>
      <c r="B52" s="197"/>
      <c r="C52" s="197"/>
      <c r="D52" s="197"/>
      <c r="E52" s="197"/>
      <c r="F52" s="197"/>
      <c r="G52" s="228"/>
      <c r="J52" s="197"/>
      <c r="K52" s="197"/>
    </row>
    <row r="53" spans="1:10" ht="16.5">
      <c r="A53" s="345" t="s">
        <v>600</v>
      </c>
      <c r="B53" s="345"/>
      <c r="C53" s="345"/>
      <c r="D53" s="345"/>
      <c r="E53" s="345"/>
      <c r="F53" s="345"/>
      <c r="G53" s="345"/>
      <c r="H53" s="213"/>
      <c r="I53" s="213"/>
      <c r="J53" s="213"/>
    </row>
    <row r="54" spans="1:10" ht="16.5">
      <c r="A54" s="345" t="s">
        <v>628</v>
      </c>
      <c r="B54" s="345"/>
      <c r="C54" s="345"/>
      <c r="D54" s="345"/>
      <c r="E54" s="345"/>
      <c r="F54" s="345"/>
      <c r="G54" s="345"/>
      <c r="H54" s="213"/>
      <c r="I54" s="213"/>
      <c r="J54" s="213"/>
    </row>
    <row r="55" spans="1:10" ht="16.5">
      <c r="A55" s="198"/>
      <c r="B55" s="198"/>
      <c r="C55" s="198"/>
      <c r="D55" s="198"/>
      <c r="E55" s="198"/>
      <c r="F55" s="198" t="s">
        <v>602</v>
      </c>
      <c r="G55" s="198"/>
      <c r="H55" s="198"/>
      <c r="I55" s="198"/>
      <c r="J55" s="214"/>
    </row>
    <row r="56" spans="1:10" ht="16.5">
      <c r="A56" s="195" t="s">
        <v>608</v>
      </c>
      <c r="B56" s="195"/>
      <c r="C56" s="195"/>
      <c r="D56" s="195"/>
      <c r="E56" s="195"/>
      <c r="F56" s="216"/>
      <c r="G56" s="195"/>
      <c r="H56" s="195"/>
      <c r="I56" s="195"/>
      <c r="J56" s="216"/>
    </row>
    <row r="57" spans="1:8" ht="17.25">
      <c r="A57" s="217" t="s">
        <v>609</v>
      </c>
      <c r="B57" s="217"/>
      <c r="C57" s="217"/>
      <c r="D57" s="217"/>
      <c r="E57" s="217" t="s">
        <v>610</v>
      </c>
      <c r="F57" s="217"/>
      <c r="G57" s="217"/>
      <c r="H57" s="218"/>
    </row>
    <row r="58" spans="1:8" ht="17.25">
      <c r="A58" s="219" t="s">
        <v>606</v>
      </c>
      <c r="B58" s="217"/>
      <c r="C58" s="217"/>
      <c r="D58" s="217"/>
      <c r="E58" s="207"/>
      <c r="F58" s="207"/>
      <c r="G58" s="207"/>
      <c r="H58" s="220"/>
    </row>
    <row r="59" spans="1:8" ht="19.5" customHeight="1" hidden="1">
      <c r="A59" s="207" t="s">
        <v>611</v>
      </c>
      <c r="B59" s="207"/>
      <c r="C59" s="207"/>
      <c r="D59" s="207"/>
      <c r="E59" s="229" t="s">
        <v>612</v>
      </c>
      <c r="F59" s="192"/>
      <c r="G59" s="230"/>
      <c r="H59" s="223"/>
    </row>
    <row r="60" spans="2:12" ht="18.75" customHeight="1" hidden="1">
      <c r="B60" s="199" t="s">
        <v>613</v>
      </c>
      <c r="C60" s="231"/>
      <c r="D60" s="231"/>
      <c r="E60" s="222" t="s">
        <v>614</v>
      </c>
      <c r="F60" s="222"/>
      <c r="G60" s="222"/>
      <c r="H60" s="223">
        <v>12100</v>
      </c>
      <c r="L60" s="232"/>
    </row>
    <row r="61" spans="2:8" ht="18.75" customHeight="1" hidden="1">
      <c r="B61" s="224" t="s">
        <v>615</v>
      </c>
      <c r="C61" s="233"/>
      <c r="D61" s="233"/>
      <c r="E61" s="222" t="s">
        <v>616</v>
      </c>
      <c r="F61" s="222"/>
      <c r="G61" s="222"/>
      <c r="H61" s="223">
        <v>3267</v>
      </c>
    </row>
    <row r="62" spans="1:8" ht="16.5" customHeight="1" hidden="1">
      <c r="A62" s="207" t="s">
        <v>617</v>
      </c>
      <c r="B62" s="207"/>
      <c r="C62" s="207"/>
      <c r="D62" s="207"/>
      <c r="E62" s="234" t="s">
        <v>618</v>
      </c>
      <c r="F62" s="207"/>
      <c r="G62" s="207"/>
      <c r="H62" s="223">
        <v>96141</v>
      </c>
    </row>
    <row r="63" spans="2:8" ht="16.5" customHeight="1" hidden="1">
      <c r="B63" s="231" t="s">
        <v>619</v>
      </c>
      <c r="C63" s="199"/>
      <c r="D63" s="199"/>
      <c r="E63" s="234"/>
      <c r="F63" s="207"/>
      <c r="G63" s="207"/>
      <c r="H63" s="223"/>
    </row>
    <row r="64" spans="5:8" ht="18.75" customHeight="1">
      <c r="E64" s="346" t="s">
        <v>612</v>
      </c>
      <c r="F64" s="346"/>
      <c r="G64" s="222"/>
      <c r="H64" s="223"/>
    </row>
    <row r="65" spans="5:7" ht="17.25" customHeight="1">
      <c r="E65" s="347" t="s">
        <v>629</v>
      </c>
      <c r="F65" s="347"/>
      <c r="G65" s="226">
        <v>55118</v>
      </c>
    </row>
    <row r="66" spans="5:7" ht="17.25" customHeight="1">
      <c r="E66" s="348" t="s">
        <v>630</v>
      </c>
      <c r="F66" s="348"/>
      <c r="G66" s="226">
        <v>14882</v>
      </c>
    </row>
    <row r="67" spans="5:7" ht="17.25" customHeight="1">
      <c r="E67" s="349" t="s">
        <v>634</v>
      </c>
      <c r="F67" s="349"/>
      <c r="G67" s="235"/>
    </row>
    <row r="68" spans="1:7" ht="17.25" customHeight="1">
      <c r="A68" s="231" t="s">
        <v>621</v>
      </c>
      <c r="B68" s="199"/>
      <c r="C68" s="199"/>
      <c r="D68" s="221">
        <v>80000</v>
      </c>
      <c r="E68" s="347" t="s">
        <v>633</v>
      </c>
      <c r="F68" s="347"/>
      <c r="G68" s="226">
        <v>10000</v>
      </c>
    </row>
    <row r="69" spans="1:7" ht="17.25" customHeight="1">
      <c r="A69" s="212"/>
      <c r="B69" s="207"/>
      <c r="C69" s="207"/>
      <c r="D69" s="227"/>
      <c r="E69" s="222"/>
      <c r="F69" s="222"/>
      <c r="G69" s="223"/>
    </row>
    <row r="70" spans="1:12" s="215" customFormat="1" ht="16.5">
      <c r="A70" s="197" t="s">
        <v>624</v>
      </c>
      <c r="B70" s="197"/>
      <c r="C70" s="197"/>
      <c r="D70" s="197"/>
      <c r="E70" s="197"/>
      <c r="F70" s="197"/>
      <c r="G70" s="215">
        <v>1990000</v>
      </c>
      <c r="H70" s="197"/>
      <c r="K70" s="197"/>
      <c r="L70" s="197"/>
    </row>
    <row r="71" spans="1:12" s="215" customFormat="1" ht="16.5">
      <c r="A71" s="197" t="s">
        <v>625</v>
      </c>
      <c r="B71" s="197"/>
      <c r="C71" s="197"/>
      <c r="D71" s="197"/>
      <c r="E71" s="197"/>
      <c r="F71" s="197"/>
      <c r="G71" s="215">
        <v>80000</v>
      </c>
      <c r="H71" s="197"/>
      <c r="K71" s="197"/>
      <c r="L71" s="197"/>
    </row>
    <row r="72" spans="1:12" s="215" customFormat="1" ht="16.5">
      <c r="A72" s="197" t="s">
        <v>626</v>
      </c>
      <c r="B72" s="197"/>
      <c r="C72" s="197"/>
      <c r="D72" s="197"/>
      <c r="E72" s="197"/>
      <c r="F72" s="197"/>
      <c r="G72" s="228">
        <f>G70-G71</f>
        <v>1910000</v>
      </c>
      <c r="H72" s="197"/>
      <c r="K72" s="197"/>
      <c r="L72" s="197"/>
    </row>
    <row r="73" spans="1:12" s="215" customFormat="1" ht="16.5">
      <c r="A73" s="197"/>
      <c r="B73" s="197"/>
      <c r="C73" s="197"/>
      <c r="D73" s="197"/>
      <c r="E73" s="197"/>
      <c r="F73" s="197"/>
      <c r="G73" s="228"/>
      <c r="H73" s="197"/>
      <c r="K73" s="197"/>
      <c r="L73" s="197"/>
    </row>
    <row r="74" spans="1:10" ht="16.5">
      <c r="A74" s="345" t="s">
        <v>627</v>
      </c>
      <c r="B74" s="345"/>
      <c r="C74" s="345"/>
      <c r="D74" s="345"/>
      <c r="E74" s="345"/>
      <c r="F74" s="345"/>
      <c r="G74" s="345"/>
      <c r="H74" s="213"/>
      <c r="I74" s="213"/>
      <c r="J74" s="213"/>
    </row>
    <row r="75" spans="1:10" ht="16.5">
      <c r="A75" s="345" t="s">
        <v>600</v>
      </c>
      <c r="B75" s="345"/>
      <c r="C75" s="345"/>
      <c r="D75" s="345"/>
      <c r="E75" s="345"/>
      <c r="F75" s="345"/>
      <c r="G75" s="345"/>
      <c r="H75" s="213"/>
      <c r="I75" s="213"/>
      <c r="J75" s="213"/>
    </row>
    <row r="76" spans="1:10" ht="16.5">
      <c r="A76" s="345" t="s">
        <v>601</v>
      </c>
      <c r="B76" s="345"/>
      <c r="C76" s="345"/>
      <c r="D76" s="345"/>
      <c r="E76" s="345"/>
      <c r="F76" s="345"/>
      <c r="G76" s="345"/>
      <c r="H76" s="213"/>
      <c r="I76" s="213"/>
      <c r="J76" s="213"/>
    </row>
    <row r="77" spans="1:10" ht="16.5">
      <c r="A77" s="198"/>
      <c r="B77" s="198"/>
      <c r="C77" s="198"/>
      <c r="D77" s="198"/>
      <c r="E77" s="198"/>
      <c r="F77" s="198" t="s">
        <v>602</v>
      </c>
      <c r="G77" s="198"/>
      <c r="H77" s="198"/>
      <c r="J77" s="214"/>
    </row>
    <row r="78" spans="6:10" ht="16.5">
      <c r="F78" s="215"/>
      <c r="J78" s="215"/>
    </row>
    <row r="79" spans="1:10" ht="16.5">
      <c r="A79" s="195" t="s">
        <v>608</v>
      </c>
      <c r="B79" s="195"/>
      <c r="C79" s="195"/>
      <c r="D79" s="195"/>
      <c r="E79" s="195"/>
      <c r="F79" s="216"/>
      <c r="G79" s="195"/>
      <c r="H79" s="195"/>
      <c r="I79" s="195"/>
      <c r="J79" s="216"/>
    </row>
    <row r="80" spans="1:8" ht="17.25">
      <c r="A80" s="217" t="s">
        <v>609</v>
      </c>
      <c r="B80" s="217"/>
      <c r="C80" s="217"/>
      <c r="D80" s="217"/>
      <c r="E80" s="217" t="s">
        <v>610</v>
      </c>
      <c r="F80" s="217"/>
      <c r="G80" s="217"/>
      <c r="H80" s="218"/>
    </row>
    <row r="81" spans="1:8" ht="17.25">
      <c r="A81" s="219" t="s">
        <v>606</v>
      </c>
      <c r="B81" s="217"/>
      <c r="C81" s="217"/>
      <c r="D81" s="217"/>
      <c r="E81" s="207"/>
      <c r="F81" s="207"/>
      <c r="G81" s="207"/>
      <c r="H81" s="220"/>
    </row>
    <row r="82" spans="1:8" ht="19.5" customHeight="1" hidden="1">
      <c r="A82" s="207" t="s">
        <v>611</v>
      </c>
      <c r="B82" s="207"/>
      <c r="C82" s="207"/>
      <c r="D82" s="207"/>
      <c r="E82" s="229" t="s">
        <v>612</v>
      </c>
      <c r="F82" s="192"/>
      <c r="G82" s="230"/>
      <c r="H82" s="223"/>
    </row>
    <row r="83" spans="2:12" ht="18.75" customHeight="1" hidden="1">
      <c r="B83" s="199" t="s">
        <v>613</v>
      </c>
      <c r="C83" s="231"/>
      <c r="D83" s="231"/>
      <c r="E83" s="222" t="s">
        <v>614</v>
      </c>
      <c r="F83" s="222"/>
      <c r="G83" s="222"/>
      <c r="H83" s="223">
        <v>12100</v>
      </c>
      <c r="L83" s="232"/>
    </row>
    <row r="84" spans="2:8" ht="18.75" customHeight="1" hidden="1">
      <c r="B84" s="224" t="s">
        <v>615</v>
      </c>
      <c r="C84" s="233"/>
      <c r="D84" s="233"/>
      <c r="E84" s="222" t="s">
        <v>616</v>
      </c>
      <c r="F84" s="222"/>
      <c r="G84" s="222"/>
      <c r="H84" s="223">
        <v>3267</v>
      </c>
    </row>
    <row r="85" spans="1:8" ht="16.5" customHeight="1" hidden="1">
      <c r="A85" s="207" t="s">
        <v>617</v>
      </c>
      <c r="B85" s="207"/>
      <c r="C85" s="207"/>
      <c r="D85" s="207"/>
      <c r="E85" s="234" t="s">
        <v>618</v>
      </c>
      <c r="F85" s="207"/>
      <c r="G85" s="207"/>
      <c r="H85" s="223">
        <v>96141</v>
      </c>
    </row>
    <row r="86" spans="2:8" ht="16.5" customHeight="1" hidden="1">
      <c r="B86" s="231" t="s">
        <v>619</v>
      </c>
      <c r="C86" s="199"/>
      <c r="D86" s="199"/>
      <c r="E86" s="234"/>
      <c r="F86" s="207"/>
      <c r="G86" s="207"/>
      <c r="H86" s="223"/>
    </row>
    <row r="87" spans="2:8" ht="16.5" customHeight="1">
      <c r="B87" s="212"/>
      <c r="C87" s="207"/>
      <c r="D87" s="207"/>
      <c r="E87" s="234"/>
      <c r="F87" s="207"/>
      <c r="G87" s="207"/>
      <c r="H87" s="223"/>
    </row>
    <row r="88" spans="5:8" ht="18.75" customHeight="1">
      <c r="E88" s="346" t="s">
        <v>620</v>
      </c>
      <c r="F88" s="346"/>
      <c r="G88" s="222"/>
      <c r="H88" s="223"/>
    </row>
    <row r="89" spans="1:7" ht="17.25" customHeight="1">
      <c r="A89" s="231" t="s">
        <v>621</v>
      </c>
      <c r="B89" s="199"/>
      <c r="C89" s="199"/>
      <c r="D89" s="221">
        <v>10000</v>
      </c>
      <c r="E89" s="347" t="s">
        <v>622</v>
      </c>
      <c r="F89" s="347"/>
      <c r="G89" s="226">
        <v>10000</v>
      </c>
    </row>
    <row r="92" spans="1:10" ht="16.5">
      <c r="A92" s="197" t="s">
        <v>624</v>
      </c>
      <c r="G92" s="215">
        <v>2000000</v>
      </c>
      <c r="J92" s="215"/>
    </row>
    <row r="93" spans="1:10" ht="16.5">
      <c r="A93" s="197" t="s">
        <v>625</v>
      </c>
      <c r="G93" s="215">
        <v>10000</v>
      </c>
      <c r="J93" s="215"/>
    </row>
    <row r="94" spans="1:10" ht="16.5">
      <c r="A94" s="197" t="s">
        <v>626</v>
      </c>
      <c r="G94" s="228">
        <f>G92-G93</f>
        <v>1990000</v>
      </c>
      <c r="J94" s="215"/>
    </row>
    <row r="97" spans="1:10" ht="18.75">
      <c r="A97" s="172" t="s">
        <v>661</v>
      </c>
      <c r="B97" s="173"/>
      <c r="C97" s="174"/>
      <c r="D97" s="174"/>
      <c r="E97" s="174"/>
      <c r="F97" s="175"/>
      <c r="G97" s="173"/>
      <c r="H97" s="176"/>
      <c r="I97" s="177"/>
      <c r="J97" s="42"/>
    </row>
    <row r="98" spans="6:10" ht="15">
      <c r="F98" s="42"/>
      <c r="J98" s="42"/>
    </row>
    <row r="99" spans="6:10" ht="15">
      <c r="F99" s="42"/>
      <c r="J99" s="42"/>
    </row>
    <row r="100" spans="1:9" ht="18.75">
      <c r="A100" s="172"/>
      <c r="B100" s="173"/>
      <c r="C100" s="174"/>
      <c r="D100" s="174"/>
      <c r="E100" s="174"/>
      <c r="F100" s="184" t="s">
        <v>632</v>
      </c>
      <c r="G100" s="184"/>
      <c r="H100" s="184"/>
      <c r="I100" s="184"/>
    </row>
    <row r="101" spans="1:9" ht="18.75">
      <c r="A101" s="172"/>
      <c r="B101" s="173"/>
      <c r="C101" s="174"/>
      <c r="D101" s="174"/>
      <c r="E101" s="174"/>
      <c r="F101" s="184" t="s">
        <v>87</v>
      </c>
      <c r="H101" s="184"/>
      <c r="I101" s="42"/>
    </row>
  </sheetData>
  <sheetProtection/>
  <mergeCells count="17">
    <mergeCell ref="A74:G74"/>
    <mergeCell ref="A75:G75"/>
    <mergeCell ref="A76:G76"/>
    <mergeCell ref="E88:F88"/>
    <mergeCell ref="E89:F89"/>
    <mergeCell ref="E64:F64"/>
    <mergeCell ref="E65:F65"/>
    <mergeCell ref="E66:F66"/>
    <mergeCell ref="E67:F67"/>
    <mergeCell ref="E68:F68"/>
    <mergeCell ref="A1:F1"/>
    <mergeCell ref="A54:G54"/>
    <mergeCell ref="E45:F45"/>
    <mergeCell ref="E46:F46"/>
    <mergeCell ref="A38:G38"/>
    <mergeCell ref="A39:G39"/>
    <mergeCell ref="A53:G5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:IV40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6.140625" style="0" customWidth="1"/>
    <col min="6" max="6" width="9.7109375" style="42" bestFit="1" customWidth="1"/>
    <col min="8" max="8" width="7.28125" style="0" customWidth="1"/>
    <col min="9" max="9" width="16.7109375" style="0" customWidth="1"/>
    <col min="10" max="10" width="12.00390625" style="42" customWidth="1"/>
  </cols>
  <sheetData>
    <row r="1" spans="1:10" ht="20.25">
      <c r="A1" s="338" t="s">
        <v>627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8.75">
      <c r="A2" s="339" t="s">
        <v>600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8.75">
      <c r="A3" s="339" t="s">
        <v>635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8.75">
      <c r="A4" s="141"/>
      <c r="B4" s="141"/>
      <c r="C4" s="141"/>
      <c r="D4" s="141"/>
      <c r="E4" s="141"/>
      <c r="F4" s="142"/>
      <c r="G4" s="141"/>
      <c r="H4" s="141"/>
      <c r="I4" s="143" t="s">
        <v>602</v>
      </c>
      <c r="J4" s="142"/>
    </row>
    <row r="5" spans="1:10" ht="18.75">
      <c r="A5" s="144"/>
      <c r="B5" s="144"/>
      <c r="C5" s="144"/>
      <c r="D5" s="144"/>
      <c r="E5" s="144"/>
      <c r="F5" s="145"/>
      <c r="G5" s="144"/>
      <c r="H5" s="144"/>
      <c r="I5" s="144"/>
      <c r="J5" s="145"/>
    </row>
    <row r="6" spans="1:10" ht="18.75" hidden="1">
      <c r="A6" s="146" t="s">
        <v>603</v>
      </c>
      <c r="B6" s="146"/>
      <c r="C6" s="146"/>
      <c r="D6" s="146"/>
      <c r="E6" s="146"/>
      <c r="F6" s="147"/>
      <c r="G6" s="146"/>
      <c r="H6" s="146"/>
      <c r="I6" s="146"/>
      <c r="J6" s="147"/>
    </row>
    <row r="7" spans="1:10" ht="18.75" hidden="1">
      <c r="A7" s="144"/>
      <c r="B7" s="144"/>
      <c r="C7" s="144"/>
      <c r="D7" s="144"/>
      <c r="E7" s="144"/>
      <c r="F7" s="145"/>
      <c r="G7" s="144"/>
      <c r="H7" s="144"/>
      <c r="I7" s="144"/>
      <c r="J7" s="145"/>
    </row>
    <row r="8" spans="1:10" s="150" customFormat="1" ht="18.75" hidden="1">
      <c r="A8" s="148" t="s">
        <v>604</v>
      </c>
      <c r="B8" s="148"/>
      <c r="C8" s="148"/>
      <c r="D8" s="148"/>
      <c r="E8" s="148"/>
      <c r="F8" s="149"/>
      <c r="G8" s="148"/>
      <c r="H8" s="148"/>
      <c r="I8" s="148"/>
      <c r="J8" s="149"/>
    </row>
    <row r="9" spans="1:12" s="150" customFormat="1" ht="18.75" hidden="1">
      <c r="A9" s="148"/>
      <c r="B9" s="151" t="s">
        <v>605</v>
      </c>
      <c r="C9" s="151"/>
      <c r="D9" s="151"/>
      <c r="E9" s="151"/>
      <c r="F9" s="152"/>
      <c r="G9" s="151"/>
      <c r="H9" s="151"/>
      <c r="I9" s="151"/>
      <c r="J9" s="152">
        <v>4600</v>
      </c>
      <c r="L9" s="153"/>
    </row>
    <row r="10" spans="1:10" ht="18.75" hidden="1">
      <c r="A10" s="144"/>
      <c r="B10" s="144"/>
      <c r="C10" s="144"/>
      <c r="D10" s="144"/>
      <c r="E10" s="144"/>
      <c r="F10" s="145"/>
      <c r="G10" s="144"/>
      <c r="H10" s="144"/>
      <c r="I10" s="144"/>
      <c r="J10" s="145"/>
    </row>
    <row r="11" spans="1:10" ht="18.75" hidden="1">
      <c r="A11" s="146" t="s">
        <v>606</v>
      </c>
      <c r="B11" s="146"/>
      <c r="C11" s="146"/>
      <c r="D11" s="146"/>
      <c r="E11" s="146"/>
      <c r="F11" s="147"/>
      <c r="G11" s="146"/>
      <c r="H11" s="146"/>
      <c r="I11" s="146"/>
      <c r="J11" s="147"/>
    </row>
    <row r="12" spans="1:10" ht="18.75" hidden="1">
      <c r="A12" s="148"/>
      <c r="B12" s="148"/>
      <c r="C12" s="148"/>
      <c r="D12" s="144"/>
      <c r="E12" s="144"/>
      <c r="F12" s="145"/>
      <c r="G12" s="144"/>
      <c r="H12" s="144"/>
      <c r="I12" s="144"/>
      <c r="J12" s="145"/>
    </row>
    <row r="13" spans="1:10" ht="18.75" hidden="1">
      <c r="A13" s="154" t="s">
        <v>607</v>
      </c>
      <c r="B13" s="154"/>
      <c r="C13" s="154"/>
      <c r="D13" s="151"/>
      <c r="E13" s="151"/>
      <c r="F13" s="152"/>
      <c r="G13" s="151"/>
      <c r="H13" s="151"/>
      <c r="I13" s="151"/>
      <c r="J13" s="152">
        <v>4600</v>
      </c>
    </row>
    <row r="14" spans="1:10" ht="18.75">
      <c r="A14" s="144"/>
      <c r="B14" s="144"/>
      <c r="C14" s="144"/>
      <c r="D14" s="144"/>
      <c r="E14" s="144"/>
      <c r="F14" s="145"/>
      <c r="G14" s="144"/>
      <c r="H14" s="144"/>
      <c r="I14" s="144"/>
      <c r="J14" s="145"/>
    </row>
    <row r="15" spans="1:10" ht="18.75">
      <c r="A15" s="144"/>
      <c r="B15" s="144"/>
      <c r="C15" s="144"/>
      <c r="D15" s="144"/>
      <c r="E15" s="144"/>
      <c r="F15" s="145"/>
      <c r="G15" s="144"/>
      <c r="H15" s="144"/>
      <c r="I15" s="144"/>
      <c r="J15" s="145"/>
    </row>
    <row r="16" spans="1:10" ht="18.75">
      <c r="A16" s="146" t="s">
        <v>608</v>
      </c>
      <c r="B16" s="146"/>
      <c r="C16" s="146"/>
      <c r="D16" s="146"/>
      <c r="E16" s="146"/>
      <c r="F16" s="147"/>
      <c r="G16" s="146"/>
      <c r="H16" s="146"/>
      <c r="I16" s="146"/>
      <c r="J16" s="147"/>
    </row>
    <row r="17" spans="1:10" ht="19.5">
      <c r="A17" s="155" t="s">
        <v>609</v>
      </c>
      <c r="B17" s="155"/>
      <c r="C17" s="155"/>
      <c r="D17" s="155"/>
      <c r="E17" s="155"/>
      <c r="F17" s="156"/>
      <c r="G17" s="155" t="s">
        <v>610</v>
      </c>
      <c r="H17" s="155"/>
      <c r="I17" s="155"/>
      <c r="J17" s="156"/>
    </row>
    <row r="18" spans="1:10" ht="19.5">
      <c r="A18" s="157" t="s">
        <v>606</v>
      </c>
      <c r="B18" s="155"/>
      <c r="C18" s="155"/>
      <c r="D18" s="155"/>
      <c r="E18" s="155"/>
      <c r="F18" s="158"/>
      <c r="G18" s="148"/>
      <c r="H18" s="148"/>
      <c r="I18" s="148"/>
      <c r="J18" s="159"/>
    </row>
    <row r="19" spans="1:10" ht="19.5" hidden="1">
      <c r="A19" s="148" t="s">
        <v>611</v>
      </c>
      <c r="B19" s="148"/>
      <c r="C19" s="148"/>
      <c r="D19" s="148"/>
      <c r="E19" s="148"/>
      <c r="F19" s="149"/>
      <c r="G19" s="160" t="s">
        <v>612</v>
      </c>
      <c r="H19" s="161"/>
      <c r="I19" s="162"/>
      <c r="J19" s="149"/>
    </row>
    <row r="20" spans="1:12" ht="18.75" customHeight="1" hidden="1">
      <c r="A20" s="144"/>
      <c r="B20" s="151" t="s">
        <v>613</v>
      </c>
      <c r="C20" s="163"/>
      <c r="D20" s="163"/>
      <c r="E20" s="163"/>
      <c r="F20" s="164">
        <v>75203</v>
      </c>
      <c r="G20" s="331" t="s">
        <v>614</v>
      </c>
      <c r="H20" s="331"/>
      <c r="I20" s="331"/>
      <c r="J20" s="149">
        <v>12100</v>
      </c>
      <c r="L20" s="166"/>
    </row>
    <row r="21" spans="1:10" ht="18.75" customHeight="1" hidden="1">
      <c r="A21" s="144"/>
      <c r="B21" s="167" t="s">
        <v>615</v>
      </c>
      <c r="C21" s="168"/>
      <c r="D21" s="168"/>
      <c r="E21" s="168"/>
      <c r="F21" s="169">
        <v>20305</v>
      </c>
      <c r="G21" s="331" t="s">
        <v>616</v>
      </c>
      <c r="H21" s="331"/>
      <c r="I21" s="331"/>
      <c r="J21" s="149">
        <v>3267</v>
      </c>
    </row>
    <row r="22" spans="1:10" ht="16.5" customHeight="1" hidden="1">
      <c r="A22" s="148" t="s">
        <v>617</v>
      </c>
      <c r="B22" s="148"/>
      <c r="C22" s="148"/>
      <c r="D22" s="148"/>
      <c r="E22" s="148"/>
      <c r="F22" s="148"/>
      <c r="G22" s="170" t="s">
        <v>618</v>
      </c>
      <c r="H22" s="148"/>
      <c r="I22" s="148"/>
      <c r="J22" s="149">
        <v>96141</v>
      </c>
    </row>
    <row r="23" spans="1:10" ht="16.5" customHeight="1" hidden="1">
      <c r="A23" s="144"/>
      <c r="B23" s="163" t="s">
        <v>619</v>
      </c>
      <c r="C23" s="151"/>
      <c r="D23" s="151"/>
      <c r="E23" s="151"/>
      <c r="F23" s="164">
        <v>16000</v>
      </c>
      <c r="G23" s="170"/>
      <c r="H23" s="148"/>
      <c r="I23" s="148"/>
      <c r="J23" s="149"/>
    </row>
    <row r="24" spans="1:10" ht="16.5" customHeight="1">
      <c r="A24" s="144" t="s">
        <v>654</v>
      </c>
      <c r="B24" s="180"/>
      <c r="C24" s="148"/>
      <c r="D24" s="148"/>
      <c r="E24" s="148"/>
      <c r="F24" s="181"/>
      <c r="G24" s="170"/>
      <c r="H24" s="148"/>
      <c r="I24" s="148"/>
      <c r="J24" s="149"/>
    </row>
    <row r="25" spans="2:10" ht="18.75">
      <c r="B25" s="350" t="s">
        <v>655</v>
      </c>
      <c r="C25" s="350"/>
      <c r="D25" s="350"/>
      <c r="E25" s="350"/>
      <c r="F25" s="164">
        <v>110000</v>
      </c>
      <c r="G25" s="331" t="s">
        <v>636</v>
      </c>
      <c r="H25" s="331"/>
      <c r="I25" s="331"/>
      <c r="J25" s="149"/>
    </row>
    <row r="26" spans="1:10" ht="17.25" customHeight="1">
      <c r="A26" s="180"/>
      <c r="B26" s="185" t="s">
        <v>656</v>
      </c>
      <c r="C26" s="171"/>
      <c r="D26" s="171"/>
      <c r="E26" s="171"/>
      <c r="F26" s="164">
        <v>29700</v>
      </c>
      <c r="G26" s="334" t="s">
        <v>637</v>
      </c>
      <c r="H26" s="334"/>
      <c r="I26" s="334"/>
      <c r="J26" s="152">
        <v>139700</v>
      </c>
    </row>
    <row r="27" spans="1:10" ht="17.25" customHeight="1">
      <c r="A27" s="180"/>
      <c r="B27" s="150"/>
      <c r="C27" s="150"/>
      <c r="D27" s="150"/>
      <c r="E27" s="150"/>
      <c r="F27" s="181"/>
      <c r="G27" s="165"/>
      <c r="H27" s="165"/>
      <c r="I27" s="165"/>
      <c r="J27" s="149"/>
    </row>
    <row r="28" spans="1:10" ht="17.25" customHeight="1">
      <c r="A28" s="180"/>
      <c r="B28" s="150"/>
      <c r="C28" s="150"/>
      <c r="D28" s="150"/>
      <c r="E28" s="150"/>
      <c r="F28" s="181"/>
      <c r="G28" s="165"/>
      <c r="H28" s="165"/>
      <c r="I28" s="165"/>
      <c r="J28" s="149"/>
    </row>
    <row r="29" spans="6:10" s="144" customFormat="1" ht="18.75">
      <c r="F29" s="145"/>
      <c r="G29" s="165"/>
      <c r="H29" s="165"/>
      <c r="I29" s="165"/>
      <c r="J29" s="149"/>
    </row>
    <row r="30" spans="6:10" s="144" customFormat="1" ht="18.75">
      <c r="F30" s="145"/>
      <c r="G30" s="165"/>
      <c r="H30" s="165"/>
      <c r="I30" s="165"/>
      <c r="J30" s="149"/>
    </row>
    <row r="31" spans="1:9" ht="18.75">
      <c r="A31" s="172" t="s">
        <v>631</v>
      </c>
      <c r="B31" s="173"/>
      <c r="C31" s="174"/>
      <c r="D31" s="174"/>
      <c r="E31" s="174"/>
      <c r="F31" s="175"/>
      <c r="G31" s="173"/>
      <c r="H31" s="176"/>
      <c r="I31" s="177"/>
    </row>
    <row r="34" spans="1:10" ht="18.75">
      <c r="A34" s="172"/>
      <c r="B34" s="173"/>
      <c r="C34" s="174"/>
      <c r="D34" s="174"/>
      <c r="E34" s="174"/>
      <c r="F34" s="175"/>
      <c r="G34" s="340" t="s">
        <v>632</v>
      </c>
      <c r="H34" s="340"/>
      <c r="I34" s="340"/>
      <c r="J34" s="340"/>
    </row>
    <row r="35" spans="1:9" ht="18.75">
      <c r="A35" s="172"/>
      <c r="B35" s="173"/>
      <c r="C35" s="174"/>
      <c r="D35" s="174"/>
      <c r="E35" s="174"/>
      <c r="F35" s="175"/>
      <c r="G35" s="173"/>
      <c r="H35" s="340" t="s">
        <v>87</v>
      </c>
      <c r="I35" s="340"/>
    </row>
    <row r="38" spans="1:12" s="42" customFormat="1" ht="18.75">
      <c r="A38" s="144" t="s">
        <v>624</v>
      </c>
      <c r="B38" s="144"/>
      <c r="C38"/>
      <c r="D38"/>
      <c r="E38"/>
      <c r="F38" s="144"/>
      <c r="G38" s="144"/>
      <c r="H38" s="144"/>
      <c r="J38" s="145">
        <v>1910000</v>
      </c>
      <c r="K38"/>
      <c r="L38"/>
    </row>
    <row r="39" spans="1:12" s="42" customFormat="1" ht="18.75">
      <c r="A39" s="144" t="s">
        <v>625</v>
      </c>
      <c r="B39" s="144"/>
      <c r="C39"/>
      <c r="D39"/>
      <c r="E39"/>
      <c r="F39" s="144"/>
      <c r="G39" s="144"/>
      <c r="H39" s="144"/>
      <c r="J39" s="145">
        <v>139700</v>
      </c>
      <c r="K39"/>
      <c r="L39"/>
    </row>
    <row r="40" spans="1:12" s="42" customFormat="1" ht="18.75">
      <c r="A40" s="144" t="s">
        <v>626</v>
      </c>
      <c r="B40"/>
      <c r="C40"/>
      <c r="D40"/>
      <c r="E40"/>
      <c r="F40" s="144"/>
      <c r="G40" s="144"/>
      <c r="H40" s="144"/>
      <c r="J40" s="178">
        <f>J38-J39</f>
        <v>1770300</v>
      </c>
      <c r="K40"/>
      <c r="L40"/>
    </row>
  </sheetData>
  <sheetProtection/>
  <mergeCells count="10">
    <mergeCell ref="G26:I26"/>
    <mergeCell ref="G34:J34"/>
    <mergeCell ref="H35:I35"/>
    <mergeCell ref="A1:J1"/>
    <mergeCell ref="A2:J2"/>
    <mergeCell ref="A3:J3"/>
    <mergeCell ref="G20:I20"/>
    <mergeCell ref="G21:I21"/>
    <mergeCell ref="G25:I25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24">
      <selection activeCell="A40" sqref="A40:IV42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338" t="s">
        <v>627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8.75">
      <c r="A2" s="339" t="s">
        <v>600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8.75">
      <c r="A3" s="339" t="s">
        <v>628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8.75">
      <c r="A4" s="141"/>
      <c r="B4" s="141"/>
      <c r="C4" s="141"/>
      <c r="D4" s="141"/>
      <c r="E4" s="141"/>
      <c r="F4" s="142"/>
      <c r="G4" s="141"/>
      <c r="H4" s="141"/>
      <c r="I4" s="143" t="s">
        <v>602</v>
      </c>
      <c r="J4" s="142"/>
    </row>
    <row r="5" spans="1:10" ht="18.75">
      <c r="A5" s="144"/>
      <c r="B5" s="144"/>
      <c r="C5" s="144"/>
      <c r="D5" s="144"/>
      <c r="E5" s="144"/>
      <c r="F5" s="145"/>
      <c r="G5" s="144"/>
      <c r="H5" s="144"/>
      <c r="I5" s="144"/>
      <c r="J5" s="145"/>
    </row>
    <row r="6" spans="1:10" ht="18.75" hidden="1">
      <c r="A6" s="146" t="s">
        <v>603</v>
      </c>
      <c r="B6" s="146"/>
      <c r="C6" s="146"/>
      <c r="D6" s="146"/>
      <c r="E6" s="146"/>
      <c r="F6" s="147"/>
      <c r="G6" s="146"/>
      <c r="H6" s="146"/>
      <c r="I6" s="146"/>
      <c r="J6" s="147"/>
    </row>
    <row r="7" spans="1:10" ht="18.75" hidden="1">
      <c r="A7" s="144"/>
      <c r="B7" s="144"/>
      <c r="C7" s="144"/>
      <c r="D7" s="144"/>
      <c r="E7" s="144"/>
      <c r="F7" s="145"/>
      <c r="G7" s="144"/>
      <c r="H7" s="144"/>
      <c r="I7" s="144"/>
      <c r="J7" s="145"/>
    </row>
    <row r="8" spans="1:10" s="150" customFormat="1" ht="18.75" hidden="1">
      <c r="A8" s="148" t="s">
        <v>604</v>
      </c>
      <c r="B8" s="148"/>
      <c r="C8" s="148"/>
      <c r="D8" s="148"/>
      <c r="E8" s="148"/>
      <c r="F8" s="149"/>
      <c r="G8" s="148"/>
      <c r="H8" s="148"/>
      <c r="I8" s="148"/>
      <c r="J8" s="149"/>
    </row>
    <row r="9" spans="1:12" s="150" customFormat="1" ht="18.75" hidden="1">
      <c r="A9" s="148"/>
      <c r="B9" s="151" t="s">
        <v>605</v>
      </c>
      <c r="C9" s="151"/>
      <c r="D9" s="151"/>
      <c r="E9" s="151"/>
      <c r="F9" s="152"/>
      <c r="G9" s="151"/>
      <c r="H9" s="151"/>
      <c r="I9" s="151"/>
      <c r="J9" s="152">
        <v>4600</v>
      </c>
      <c r="L9" s="153"/>
    </row>
    <row r="10" spans="1:10" ht="18.75" hidden="1">
      <c r="A10" s="144"/>
      <c r="B10" s="144"/>
      <c r="C10" s="144"/>
      <c r="D10" s="144"/>
      <c r="E10" s="144"/>
      <c r="F10" s="145"/>
      <c r="G10" s="144"/>
      <c r="H10" s="144"/>
      <c r="I10" s="144"/>
      <c r="J10" s="145"/>
    </row>
    <row r="11" spans="1:10" ht="18.75" hidden="1">
      <c r="A11" s="146" t="s">
        <v>606</v>
      </c>
      <c r="B11" s="146"/>
      <c r="C11" s="146"/>
      <c r="D11" s="146"/>
      <c r="E11" s="146"/>
      <c r="F11" s="147"/>
      <c r="G11" s="146"/>
      <c r="H11" s="146"/>
      <c r="I11" s="146"/>
      <c r="J11" s="147"/>
    </row>
    <row r="12" spans="1:10" ht="18.75" hidden="1">
      <c r="A12" s="148"/>
      <c r="B12" s="148"/>
      <c r="C12" s="148"/>
      <c r="D12" s="144"/>
      <c r="E12" s="144"/>
      <c r="F12" s="145"/>
      <c r="G12" s="144"/>
      <c r="H12" s="144"/>
      <c r="I12" s="144"/>
      <c r="J12" s="145"/>
    </row>
    <row r="13" spans="1:10" ht="18.75" hidden="1">
      <c r="A13" s="154" t="s">
        <v>607</v>
      </c>
      <c r="B13" s="154"/>
      <c r="C13" s="154"/>
      <c r="D13" s="151"/>
      <c r="E13" s="151"/>
      <c r="F13" s="152"/>
      <c r="G13" s="151"/>
      <c r="H13" s="151"/>
      <c r="I13" s="151"/>
      <c r="J13" s="152">
        <v>4600</v>
      </c>
    </row>
    <row r="14" spans="1:10" ht="18.75">
      <c r="A14" s="144"/>
      <c r="B14" s="144"/>
      <c r="C14" s="144"/>
      <c r="D14" s="144"/>
      <c r="E14" s="144"/>
      <c r="F14" s="145"/>
      <c r="G14" s="144"/>
      <c r="H14" s="144"/>
      <c r="I14" s="144"/>
      <c r="J14" s="145"/>
    </row>
    <row r="15" spans="1:10" ht="18.75">
      <c r="A15" s="144"/>
      <c r="B15" s="144"/>
      <c r="C15" s="144"/>
      <c r="D15" s="144"/>
      <c r="E15" s="144"/>
      <c r="F15" s="145"/>
      <c r="G15" s="144"/>
      <c r="H15" s="144"/>
      <c r="I15" s="144"/>
      <c r="J15" s="145"/>
    </row>
    <row r="16" spans="1:10" ht="18.75">
      <c r="A16" s="146" t="s">
        <v>608</v>
      </c>
      <c r="B16" s="146"/>
      <c r="C16" s="146"/>
      <c r="D16" s="146"/>
      <c r="E16" s="146"/>
      <c r="F16" s="147"/>
      <c r="G16" s="146"/>
      <c r="H16" s="146"/>
      <c r="I16" s="146"/>
      <c r="J16" s="147"/>
    </row>
    <row r="17" spans="1:10" ht="19.5">
      <c r="A17" s="155" t="s">
        <v>609</v>
      </c>
      <c r="B17" s="155"/>
      <c r="C17" s="155"/>
      <c r="D17" s="155"/>
      <c r="E17" s="155"/>
      <c r="F17" s="156"/>
      <c r="G17" s="155" t="s">
        <v>610</v>
      </c>
      <c r="H17" s="155"/>
      <c r="I17" s="155"/>
      <c r="J17" s="156"/>
    </row>
    <row r="18" spans="1:10" ht="19.5">
      <c r="A18" s="157" t="s">
        <v>606</v>
      </c>
      <c r="B18" s="155"/>
      <c r="C18" s="155"/>
      <c r="D18" s="155"/>
      <c r="E18" s="155"/>
      <c r="F18" s="158"/>
      <c r="G18" s="148"/>
      <c r="H18" s="148"/>
      <c r="I18" s="148"/>
      <c r="J18" s="159"/>
    </row>
    <row r="19" spans="1:10" ht="19.5" hidden="1">
      <c r="A19" s="148" t="s">
        <v>611</v>
      </c>
      <c r="B19" s="148"/>
      <c r="C19" s="148"/>
      <c r="D19" s="148"/>
      <c r="E19" s="148"/>
      <c r="F19" s="149"/>
      <c r="G19" s="160" t="s">
        <v>612</v>
      </c>
      <c r="H19" s="161"/>
      <c r="I19" s="162"/>
      <c r="J19" s="149"/>
    </row>
    <row r="20" spans="1:12" ht="18.75" customHeight="1" hidden="1">
      <c r="A20" s="144"/>
      <c r="B20" s="151" t="s">
        <v>613</v>
      </c>
      <c r="C20" s="163"/>
      <c r="D20" s="163"/>
      <c r="E20" s="163"/>
      <c r="F20" s="164">
        <v>75203</v>
      </c>
      <c r="G20" s="331" t="s">
        <v>614</v>
      </c>
      <c r="H20" s="331"/>
      <c r="I20" s="331"/>
      <c r="J20" s="149">
        <v>12100</v>
      </c>
      <c r="L20" s="166"/>
    </row>
    <row r="21" spans="1:10" ht="18.75" customHeight="1" hidden="1">
      <c r="A21" s="144"/>
      <c r="B21" s="167" t="s">
        <v>615</v>
      </c>
      <c r="C21" s="168"/>
      <c r="D21" s="168"/>
      <c r="E21" s="168"/>
      <c r="F21" s="169">
        <v>20305</v>
      </c>
      <c r="G21" s="331" t="s">
        <v>616</v>
      </c>
      <c r="H21" s="331"/>
      <c r="I21" s="331"/>
      <c r="J21" s="149">
        <v>3267</v>
      </c>
    </row>
    <row r="22" spans="1:10" ht="16.5" customHeight="1" hidden="1">
      <c r="A22" s="148" t="s">
        <v>617</v>
      </c>
      <c r="B22" s="148"/>
      <c r="C22" s="148"/>
      <c r="D22" s="148"/>
      <c r="E22" s="148"/>
      <c r="F22" s="148"/>
      <c r="G22" s="170" t="s">
        <v>618</v>
      </c>
      <c r="H22" s="148"/>
      <c r="I22" s="148"/>
      <c r="J22" s="149">
        <v>96141</v>
      </c>
    </row>
    <row r="23" spans="1:10" ht="16.5" customHeight="1" hidden="1">
      <c r="A23" s="144"/>
      <c r="B23" s="163" t="s">
        <v>619</v>
      </c>
      <c r="C23" s="151"/>
      <c r="D23" s="151"/>
      <c r="E23" s="151"/>
      <c r="F23" s="164">
        <v>16000</v>
      </c>
      <c r="G23" s="170"/>
      <c r="H23" s="148"/>
      <c r="I23" s="148"/>
      <c r="J23" s="149"/>
    </row>
    <row r="24" spans="7:10" ht="18.75">
      <c r="G24" s="331" t="s">
        <v>612</v>
      </c>
      <c r="H24" s="331"/>
      <c r="I24" s="331"/>
      <c r="J24" s="149"/>
    </row>
    <row r="25" spans="7:10" ht="17.25" customHeight="1">
      <c r="G25" s="334" t="s">
        <v>629</v>
      </c>
      <c r="H25" s="334"/>
      <c r="I25" s="334"/>
      <c r="J25" s="152">
        <v>55118</v>
      </c>
    </row>
    <row r="26" spans="7:10" ht="17.25" customHeight="1">
      <c r="G26" s="334" t="s">
        <v>630</v>
      </c>
      <c r="H26" s="334"/>
      <c r="I26" s="334"/>
      <c r="J26" s="152">
        <v>14882</v>
      </c>
    </row>
    <row r="27" spans="7:10" ht="17.25" customHeight="1">
      <c r="G27" s="341" t="s">
        <v>634</v>
      </c>
      <c r="H27" s="341"/>
      <c r="I27" s="341"/>
      <c r="J27" s="183"/>
    </row>
    <row r="28" spans="1:10" ht="17.25" customHeight="1">
      <c r="A28" s="163" t="s">
        <v>621</v>
      </c>
      <c r="B28" s="171"/>
      <c r="C28" s="171"/>
      <c r="D28" s="171"/>
      <c r="E28" s="171"/>
      <c r="F28" s="164">
        <v>80000</v>
      </c>
      <c r="G28" s="334" t="s">
        <v>633</v>
      </c>
      <c r="H28" s="334"/>
      <c r="I28" s="334"/>
      <c r="J28" s="152">
        <v>10000</v>
      </c>
    </row>
    <row r="29" spans="1:10" ht="17.25" customHeight="1">
      <c r="A29" s="180"/>
      <c r="B29" s="150"/>
      <c r="C29" s="150"/>
      <c r="D29" s="150"/>
      <c r="E29" s="150"/>
      <c r="F29" s="181"/>
      <c r="G29" s="165"/>
      <c r="H29" s="165"/>
      <c r="I29" s="165"/>
      <c r="J29" s="149"/>
    </row>
    <row r="30" spans="1:10" ht="17.25" customHeight="1">
      <c r="A30" s="180"/>
      <c r="B30" s="150"/>
      <c r="C30" s="150"/>
      <c r="D30" s="150"/>
      <c r="E30" s="150"/>
      <c r="F30" s="181"/>
      <c r="G30" s="165"/>
      <c r="H30" s="165"/>
      <c r="I30" s="165"/>
      <c r="J30" s="149"/>
    </row>
    <row r="31" spans="6:10" s="144" customFormat="1" ht="18.75">
      <c r="F31" s="145"/>
      <c r="G31" s="165"/>
      <c r="H31" s="165"/>
      <c r="I31" s="165"/>
      <c r="J31" s="149"/>
    </row>
    <row r="32" spans="6:10" s="144" customFormat="1" ht="18.75">
      <c r="F32" s="145"/>
      <c r="G32" s="165"/>
      <c r="H32" s="165"/>
      <c r="I32" s="165"/>
      <c r="J32" s="149"/>
    </row>
    <row r="33" spans="1:9" ht="18.75">
      <c r="A33" s="172" t="s">
        <v>631</v>
      </c>
      <c r="B33" s="173"/>
      <c r="C33" s="174"/>
      <c r="D33" s="174"/>
      <c r="E33" s="174"/>
      <c r="F33" s="175"/>
      <c r="G33" s="173"/>
      <c r="H33" s="176"/>
      <c r="I33" s="177"/>
    </row>
    <row r="36" spans="1:10" ht="18.75">
      <c r="A36" s="172"/>
      <c r="B36" s="173"/>
      <c r="C36" s="174"/>
      <c r="D36" s="174"/>
      <c r="E36" s="174"/>
      <c r="F36" s="175"/>
      <c r="G36" s="340" t="s">
        <v>632</v>
      </c>
      <c r="H36" s="340"/>
      <c r="I36" s="340"/>
      <c r="J36" s="340"/>
    </row>
    <row r="37" spans="1:9" ht="18.75">
      <c r="A37" s="172"/>
      <c r="B37" s="173"/>
      <c r="C37" s="174"/>
      <c r="D37" s="174"/>
      <c r="E37" s="174"/>
      <c r="F37" s="175"/>
      <c r="G37" s="173"/>
      <c r="H37" s="340" t="s">
        <v>87</v>
      </c>
      <c r="I37" s="340"/>
    </row>
    <row r="40" spans="1:12" s="42" customFormat="1" ht="18.75">
      <c r="A40" s="144" t="s">
        <v>624</v>
      </c>
      <c r="B40" s="144"/>
      <c r="C40"/>
      <c r="D40"/>
      <c r="E40"/>
      <c r="F40" s="144"/>
      <c r="G40" s="144"/>
      <c r="H40" s="144"/>
      <c r="I40" s="145">
        <v>1990000</v>
      </c>
      <c r="K40"/>
      <c r="L40"/>
    </row>
    <row r="41" spans="1:12" s="42" customFormat="1" ht="18.75">
      <c r="A41" s="144" t="s">
        <v>625</v>
      </c>
      <c r="B41" s="144"/>
      <c r="C41"/>
      <c r="D41"/>
      <c r="E41"/>
      <c r="F41" s="144"/>
      <c r="G41" s="144"/>
      <c r="H41" s="144"/>
      <c r="I41" s="145">
        <v>80000</v>
      </c>
      <c r="K41"/>
      <c r="L41"/>
    </row>
    <row r="42" spans="1:12" s="42" customFormat="1" ht="18.75">
      <c r="A42" s="144" t="s">
        <v>626</v>
      </c>
      <c r="B42"/>
      <c r="C42"/>
      <c r="D42"/>
      <c r="E42"/>
      <c r="F42" s="144"/>
      <c r="G42" s="144"/>
      <c r="H42" s="144"/>
      <c r="I42" s="178">
        <f>I40-I41</f>
        <v>1910000</v>
      </c>
      <c r="K42"/>
      <c r="L42"/>
    </row>
  </sheetData>
  <sheetProtection/>
  <mergeCells count="12">
    <mergeCell ref="A1:J1"/>
    <mergeCell ref="A2:J2"/>
    <mergeCell ref="A3:J3"/>
    <mergeCell ref="G20:I20"/>
    <mergeCell ref="G21:I21"/>
    <mergeCell ref="G24:I24"/>
    <mergeCell ref="G28:I28"/>
    <mergeCell ref="G27:I27"/>
    <mergeCell ref="G25:I25"/>
    <mergeCell ref="G36:J36"/>
    <mergeCell ref="H37:I37"/>
    <mergeCell ref="G26:I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42">
      <selection activeCell="A35" sqref="A35:IV37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9.140625" style="42" customWidth="1"/>
    <col min="8" max="8" width="15.421875" style="0" customWidth="1"/>
    <col min="9" max="9" width="15.7109375" style="0" customWidth="1"/>
    <col min="10" max="10" width="8.7109375" style="42" customWidth="1"/>
  </cols>
  <sheetData>
    <row r="1" spans="1:10" ht="20.25">
      <c r="A1" s="338" t="s">
        <v>627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8.75">
      <c r="A2" s="339" t="s">
        <v>600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8.75">
      <c r="A3" s="339" t="s">
        <v>601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18.75">
      <c r="A4" s="141"/>
      <c r="B4" s="141"/>
      <c r="C4" s="141"/>
      <c r="D4" s="141"/>
      <c r="E4" s="141"/>
      <c r="F4" s="142"/>
      <c r="G4" s="141"/>
      <c r="H4" s="141"/>
      <c r="I4" s="143" t="s">
        <v>602</v>
      </c>
      <c r="J4" s="142"/>
    </row>
    <row r="5" spans="1:10" ht="18.75">
      <c r="A5" s="144"/>
      <c r="B5" s="144"/>
      <c r="C5" s="144"/>
      <c r="D5" s="144"/>
      <c r="E5" s="144"/>
      <c r="F5" s="145"/>
      <c r="G5" s="144"/>
      <c r="H5" s="144"/>
      <c r="I5" s="144"/>
      <c r="J5" s="145"/>
    </row>
    <row r="6" spans="1:10" ht="18.75" hidden="1">
      <c r="A6" s="146" t="s">
        <v>603</v>
      </c>
      <c r="B6" s="146"/>
      <c r="C6" s="146"/>
      <c r="D6" s="146"/>
      <c r="E6" s="146"/>
      <c r="F6" s="147"/>
      <c r="G6" s="146"/>
      <c r="H6" s="146"/>
      <c r="I6" s="146"/>
      <c r="J6" s="147"/>
    </row>
    <row r="7" spans="1:10" ht="18.75" hidden="1">
      <c r="A7" s="144"/>
      <c r="B7" s="144"/>
      <c r="C7" s="144"/>
      <c r="D7" s="144"/>
      <c r="E7" s="144"/>
      <c r="F7" s="145"/>
      <c r="G7" s="144"/>
      <c r="H7" s="144"/>
      <c r="I7" s="144"/>
      <c r="J7" s="145"/>
    </row>
    <row r="8" spans="1:10" s="150" customFormat="1" ht="18.75" hidden="1">
      <c r="A8" s="148" t="s">
        <v>604</v>
      </c>
      <c r="B8" s="148"/>
      <c r="C8" s="148"/>
      <c r="D8" s="148"/>
      <c r="E8" s="148"/>
      <c r="F8" s="149"/>
      <c r="G8" s="148"/>
      <c r="H8" s="148"/>
      <c r="I8" s="148"/>
      <c r="J8" s="149"/>
    </row>
    <row r="9" spans="1:12" s="150" customFormat="1" ht="18.75" hidden="1">
      <c r="A9" s="148"/>
      <c r="B9" s="151" t="s">
        <v>605</v>
      </c>
      <c r="C9" s="151"/>
      <c r="D9" s="151"/>
      <c r="E9" s="151"/>
      <c r="F9" s="152"/>
      <c r="G9" s="151"/>
      <c r="H9" s="151"/>
      <c r="I9" s="151"/>
      <c r="J9" s="152">
        <v>4600</v>
      </c>
      <c r="L9" s="153"/>
    </row>
    <row r="10" spans="1:10" ht="18.75" hidden="1">
      <c r="A10" s="144"/>
      <c r="B10" s="144"/>
      <c r="C10" s="144"/>
      <c r="D10" s="144"/>
      <c r="E10" s="144"/>
      <c r="F10" s="145"/>
      <c r="G10" s="144"/>
      <c r="H10" s="144"/>
      <c r="I10" s="144"/>
      <c r="J10" s="145"/>
    </row>
    <row r="11" spans="1:10" ht="18.75" hidden="1">
      <c r="A11" s="146" t="s">
        <v>606</v>
      </c>
      <c r="B11" s="146"/>
      <c r="C11" s="146"/>
      <c r="D11" s="146"/>
      <c r="E11" s="146"/>
      <c r="F11" s="147"/>
      <c r="G11" s="146"/>
      <c r="H11" s="146"/>
      <c r="I11" s="146"/>
      <c r="J11" s="147"/>
    </row>
    <row r="12" spans="1:10" ht="18.75" hidden="1">
      <c r="A12" s="148"/>
      <c r="B12" s="148"/>
      <c r="C12" s="148"/>
      <c r="D12" s="144"/>
      <c r="E12" s="144"/>
      <c r="F12" s="145"/>
      <c r="G12" s="144"/>
      <c r="H12" s="144"/>
      <c r="I12" s="144"/>
      <c r="J12" s="145"/>
    </row>
    <row r="13" spans="1:10" ht="18.75" hidden="1">
      <c r="A13" s="154" t="s">
        <v>607</v>
      </c>
      <c r="B13" s="154"/>
      <c r="C13" s="154"/>
      <c r="D13" s="151"/>
      <c r="E13" s="151"/>
      <c r="F13" s="152"/>
      <c r="G13" s="151"/>
      <c r="H13" s="151"/>
      <c r="I13" s="151"/>
      <c r="J13" s="152">
        <v>4600</v>
      </c>
    </row>
    <row r="14" spans="1:10" ht="18.75">
      <c r="A14" s="144"/>
      <c r="B14" s="144"/>
      <c r="C14" s="144"/>
      <c r="D14" s="144"/>
      <c r="E14" s="144"/>
      <c r="F14" s="145"/>
      <c r="G14" s="144"/>
      <c r="H14" s="144"/>
      <c r="I14" s="144"/>
      <c r="J14" s="145"/>
    </row>
    <row r="15" spans="1:10" ht="18.75">
      <c r="A15" s="144"/>
      <c r="B15" s="144"/>
      <c r="C15" s="144"/>
      <c r="D15" s="144"/>
      <c r="E15" s="144"/>
      <c r="F15" s="145"/>
      <c r="G15" s="144"/>
      <c r="H15" s="144"/>
      <c r="I15" s="144"/>
      <c r="J15" s="145"/>
    </row>
    <row r="16" spans="1:10" ht="18.75">
      <c r="A16" s="146" t="s">
        <v>608</v>
      </c>
      <c r="B16" s="146"/>
      <c r="C16" s="146"/>
      <c r="D16" s="146"/>
      <c r="E16" s="146"/>
      <c r="F16" s="147"/>
      <c r="G16" s="146"/>
      <c r="H16" s="146"/>
      <c r="I16" s="146"/>
      <c r="J16" s="147"/>
    </row>
    <row r="17" spans="1:10" ht="19.5">
      <c r="A17" s="155" t="s">
        <v>609</v>
      </c>
      <c r="B17" s="155"/>
      <c r="C17" s="155"/>
      <c r="D17" s="155"/>
      <c r="E17" s="155"/>
      <c r="F17" s="156"/>
      <c r="G17" s="155" t="s">
        <v>610</v>
      </c>
      <c r="H17" s="155"/>
      <c r="I17" s="155"/>
      <c r="J17" s="156"/>
    </row>
    <row r="18" spans="1:10" ht="19.5">
      <c r="A18" s="157" t="s">
        <v>606</v>
      </c>
      <c r="B18" s="155"/>
      <c r="C18" s="155"/>
      <c r="D18" s="155"/>
      <c r="E18" s="155"/>
      <c r="F18" s="158"/>
      <c r="G18" s="148"/>
      <c r="H18" s="148"/>
      <c r="I18" s="148"/>
      <c r="J18" s="159"/>
    </row>
    <row r="19" spans="1:10" ht="19.5" hidden="1">
      <c r="A19" s="148" t="s">
        <v>611</v>
      </c>
      <c r="B19" s="148"/>
      <c r="C19" s="148"/>
      <c r="D19" s="148"/>
      <c r="E19" s="148"/>
      <c r="F19" s="149"/>
      <c r="G19" s="160" t="s">
        <v>612</v>
      </c>
      <c r="H19" s="161"/>
      <c r="I19" s="162"/>
      <c r="J19" s="149"/>
    </row>
    <row r="20" spans="1:12" ht="18.75" customHeight="1" hidden="1">
      <c r="A20" s="144"/>
      <c r="B20" s="151" t="s">
        <v>613</v>
      </c>
      <c r="C20" s="163"/>
      <c r="D20" s="163"/>
      <c r="E20" s="163"/>
      <c r="F20" s="164">
        <v>75203</v>
      </c>
      <c r="G20" s="331" t="s">
        <v>614</v>
      </c>
      <c r="H20" s="331"/>
      <c r="I20" s="331"/>
      <c r="J20" s="149">
        <v>12100</v>
      </c>
      <c r="L20" s="166"/>
    </row>
    <row r="21" spans="1:10" ht="18.75" customHeight="1" hidden="1">
      <c r="A21" s="144"/>
      <c r="B21" s="167" t="s">
        <v>615</v>
      </c>
      <c r="C21" s="168"/>
      <c r="D21" s="168"/>
      <c r="E21" s="168"/>
      <c r="F21" s="169">
        <v>20305</v>
      </c>
      <c r="G21" s="331" t="s">
        <v>616</v>
      </c>
      <c r="H21" s="331"/>
      <c r="I21" s="331"/>
      <c r="J21" s="149">
        <v>3267</v>
      </c>
    </row>
    <row r="22" spans="1:10" ht="16.5" customHeight="1" hidden="1">
      <c r="A22" s="148" t="s">
        <v>617</v>
      </c>
      <c r="B22" s="148"/>
      <c r="C22" s="148"/>
      <c r="D22" s="148"/>
      <c r="E22" s="148"/>
      <c r="F22" s="148"/>
      <c r="G22" s="170" t="s">
        <v>618</v>
      </c>
      <c r="H22" s="148"/>
      <c r="I22" s="148"/>
      <c r="J22" s="149">
        <v>96141</v>
      </c>
    </row>
    <row r="23" spans="1:10" ht="16.5" customHeight="1" hidden="1">
      <c r="A23" s="144"/>
      <c r="B23" s="163" t="s">
        <v>619</v>
      </c>
      <c r="C23" s="151"/>
      <c r="D23" s="151"/>
      <c r="E23" s="151"/>
      <c r="F23" s="164">
        <v>16000</v>
      </c>
      <c r="G23" s="170"/>
      <c r="H23" s="148"/>
      <c r="I23" s="148"/>
      <c r="J23" s="149"/>
    </row>
    <row r="24" spans="7:10" ht="18.75">
      <c r="G24" s="331" t="s">
        <v>620</v>
      </c>
      <c r="H24" s="331"/>
      <c r="I24" s="331"/>
      <c r="J24" s="149"/>
    </row>
    <row r="25" spans="1:10" ht="17.25" customHeight="1">
      <c r="A25" s="163" t="s">
        <v>621</v>
      </c>
      <c r="B25" s="171"/>
      <c r="C25" s="171"/>
      <c r="D25" s="171"/>
      <c r="E25" s="171"/>
      <c r="F25" s="164">
        <v>10000</v>
      </c>
      <c r="G25" s="334" t="s">
        <v>622</v>
      </c>
      <c r="H25" s="334"/>
      <c r="I25" s="334"/>
      <c r="J25" s="152">
        <v>10000</v>
      </c>
    </row>
    <row r="26" spans="6:10" s="144" customFormat="1" ht="18.75">
      <c r="F26" s="145"/>
      <c r="G26" s="165"/>
      <c r="H26" s="165"/>
      <c r="I26" s="165"/>
      <c r="J26" s="149"/>
    </row>
    <row r="27" spans="6:10" s="144" customFormat="1" ht="18.75">
      <c r="F27" s="145"/>
      <c r="G27" s="165"/>
      <c r="H27" s="165"/>
      <c r="I27" s="165"/>
      <c r="J27" s="149"/>
    </row>
    <row r="28" spans="1:9" ht="18.75">
      <c r="A28" s="172" t="s">
        <v>623</v>
      </c>
      <c r="B28" s="173"/>
      <c r="C28" s="174"/>
      <c r="D28" s="174"/>
      <c r="E28" s="174"/>
      <c r="F28" s="175"/>
      <c r="G28" s="173"/>
      <c r="H28" s="176"/>
      <c r="I28" s="177"/>
    </row>
    <row r="31" spans="1:10" ht="18.75">
      <c r="A31" s="172"/>
      <c r="B31" s="173"/>
      <c r="C31" s="174"/>
      <c r="D31" s="174"/>
      <c r="E31" s="174"/>
      <c r="F31" s="175"/>
      <c r="G31" s="340" t="s">
        <v>632</v>
      </c>
      <c r="H31" s="340"/>
      <c r="I31" s="340"/>
      <c r="J31" s="340"/>
    </row>
    <row r="32" spans="1:9" ht="18.75">
      <c r="A32" s="172"/>
      <c r="B32" s="173"/>
      <c r="C32" s="174"/>
      <c r="D32" s="174"/>
      <c r="E32" s="174"/>
      <c r="F32" s="175"/>
      <c r="G32" s="173"/>
      <c r="H32" s="340" t="s">
        <v>87</v>
      </c>
      <c r="I32" s="340"/>
    </row>
    <row r="35" spans="1:9" ht="18.75">
      <c r="A35" s="144" t="s">
        <v>624</v>
      </c>
      <c r="B35" s="144"/>
      <c r="F35" s="144"/>
      <c r="G35" s="144"/>
      <c r="H35" s="144"/>
      <c r="I35" s="145">
        <v>2000000</v>
      </c>
    </row>
    <row r="36" spans="1:9" ht="18.75">
      <c r="A36" s="144" t="s">
        <v>625</v>
      </c>
      <c r="B36" s="144"/>
      <c r="F36" s="144"/>
      <c r="G36" s="144"/>
      <c r="H36" s="144"/>
      <c r="I36" s="145">
        <v>10000</v>
      </c>
    </row>
    <row r="37" spans="1:9" ht="18.75">
      <c r="A37" s="144" t="s">
        <v>626</v>
      </c>
      <c r="F37" s="144"/>
      <c r="G37" s="144"/>
      <c r="H37" s="144"/>
      <c r="I37" s="178">
        <f>I35-I36</f>
        <v>1990000</v>
      </c>
    </row>
  </sheetData>
  <sheetProtection/>
  <mergeCells count="9">
    <mergeCell ref="G25:I25"/>
    <mergeCell ref="G31:J31"/>
    <mergeCell ref="H32:I32"/>
    <mergeCell ref="A1:J1"/>
    <mergeCell ref="A2:J2"/>
    <mergeCell ref="A3:J3"/>
    <mergeCell ref="G20:I20"/>
    <mergeCell ref="G21:I21"/>
    <mergeCell ref="G24:I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K3" sqref="K3"/>
    </sheetView>
  </sheetViews>
  <sheetFormatPr defaultColWidth="9.140625" defaultRowHeight="15"/>
  <sheetData>
    <row r="2" ht="15">
      <c r="A2" s="182" t="s">
        <v>591</v>
      </c>
    </row>
    <row r="4" ht="15">
      <c r="B4" s="179" t="s">
        <v>592</v>
      </c>
    </row>
    <row r="7" ht="15">
      <c r="A7" t="s">
        <v>593</v>
      </c>
    </row>
    <row r="10" ht="15">
      <c r="E10" t="s">
        <v>598</v>
      </c>
    </row>
    <row r="11" spans="1:11" ht="15">
      <c r="A11" t="s">
        <v>594</v>
      </c>
      <c r="E11" s="140">
        <v>905040</v>
      </c>
      <c r="F11" t="s">
        <v>595</v>
      </c>
      <c r="H11" t="s">
        <v>596</v>
      </c>
      <c r="I11" t="s">
        <v>599</v>
      </c>
      <c r="K11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2017-02-28T07:41:25Z</cp:lastPrinted>
  <dcterms:created xsi:type="dcterms:W3CDTF">2011-02-02T09:24:37Z</dcterms:created>
  <dcterms:modified xsi:type="dcterms:W3CDTF">2017-02-28T07:41:45Z</dcterms:modified>
  <cp:category/>
  <cp:version/>
  <cp:contentType/>
  <cp:contentStatus/>
</cp:coreProperties>
</file>