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1260" windowWidth="19200" windowHeight="11745" tabRatio="601" activeTab="0"/>
  </bookViews>
  <sheets>
    <sheet name="Összesen" sheetId="1" r:id="rId1"/>
    <sheet name="Felh " sheetId="2" r:id="rId2"/>
    <sheet name="Felh" sheetId="3" state="hidden" r:id="rId3"/>
    <sheet name="Adósságot kel.köt." sheetId="4" r:id="rId4"/>
    <sheet name="Maradvány " sheetId="5" r:id="rId5"/>
    <sheet name="vagyonmérleg" sheetId="6" r:id="rId6"/>
    <sheet name="kvalap" sheetId="7" r:id="rId7"/>
    <sheet name="Egyensúly 2012-2014. " sheetId="8" r:id="rId8"/>
    <sheet name="utem" sheetId="9" r:id="rId9"/>
    <sheet name="forintos mérleg" sheetId="10" r:id="rId10"/>
    <sheet name="vagyon" sheetId="11" r:id="rId11"/>
    <sheet name="100 fölötti" sheetId="12" r:id="rId12"/>
    <sheet name="beruházás" sheetId="13" r:id="rId13"/>
    <sheet name="Értékpapír" sheetId="14" r:id="rId14"/>
    <sheet name="követelés" sheetId="15" r:id="rId15"/>
    <sheet name="kötelezettség" sheetId="16" r:id="rId16"/>
    <sheet name="változások" sheetId="17" r:id="rId17"/>
    <sheet name="reszesedes" sheetId="18" r:id="rId18"/>
    <sheet name="közvetett támog" sheetId="19" r:id="rId19"/>
    <sheet name="Bevételek" sheetId="20" r:id="rId20"/>
    <sheet name="Kiadás" sheetId="21" r:id="rId21"/>
    <sheet name="COFOG" sheetId="22" r:id="rId22"/>
    <sheet name="Határozat (2)" sheetId="23" state="hidden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a" localSheetId="16">'[1]vagyon'!#REF!</definedName>
    <definedName name="aa">'[1]vagyon'!#REF!</definedName>
    <definedName name="aaa" localSheetId="16">'[1]vagyon'!#REF!</definedName>
    <definedName name="aaa">'[1]vagyon'!#REF!</definedName>
    <definedName name="bb" localSheetId="16">'[1]vagyon'!#REF!</definedName>
    <definedName name="bb">'[1]vagyon'!#REF!</definedName>
    <definedName name="bbb" localSheetId="16">'[1]vagyon'!#REF!</definedName>
    <definedName name="bbb">'[1]vagyon'!#REF!</definedName>
    <definedName name="bháza" localSheetId="16">'[1]vagyon'!#REF!</definedName>
    <definedName name="bháza">'[1]vagyon'!#REF!</definedName>
    <definedName name="CC" localSheetId="16">'[1]vagyon'!#REF!</definedName>
    <definedName name="CC">'[1]vagyon'!#REF!</definedName>
    <definedName name="ccc" localSheetId="16">'[1]vagyon'!#REF!</definedName>
    <definedName name="ccc">'[1]vagyon'!#REF!</definedName>
    <definedName name="cccc" localSheetId="16">'[2]vagyon'!#REF!</definedName>
    <definedName name="cccc">'[2]vagyon'!#REF!</definedName>
    <definedName name="cccccc" localSheetId="16">'[1]vagyon'!#REF!</definedName>
    <definedName name="cccccc">'[1]vagyon'!#REF!</definedName>
    <definedName name="ee" localSheetId="16">'[2]vagyon'!#REF!</definedName>
    <definedName name="ee">'[2]vagyon'!#REF!</definedName>
    <definedName name="éé" localSheetId="16">'[1]vagyon'!#REF!</definedName>
    <definedName name="éé">'[1]vagyon'!#REF!</definedName>
    <definedName name="ééééé" localSheetId="16">'[1]vagyon'!#REF!</definedName>
    <definedName name="ééééé">'[1]vagyon'!#REF!</definedName>
    <definedName name="ff" localSheetId="16">'[2]vagyon'!#REF!</definedName>
    <definedName name="ff">'[2]vagyon'!#REF!</definedName>
    <definedName name="fff" localSheetId="16">'[1]vagyon'!#REF!</definedName>
    <definedName name="fff">'[1]vagyon'!#REF!</definedName>
    <definedName name="ffff" localSheetId="16">'[1]vagyon'!#REF!</definedName>
    <definedName name="ffff">'[1]vagyon'!#REF!</definedName>
    <definedName name="ffffffff" localSheetId="16">'[1]vagyon'!#REF!</definedName>
    <definedName name="ffffffff">'[1]vagyon'!#REF!</definedName>
    <definedName name="HHH" localSheetId="16">'[1]vagyon'!#REF!</definedName>
    <definedName name="HHH">'[1]vagyon'!#REF!</definedName>
    <definedName name="HHHH" localSheetId="16">'[1]vagyon'!#REF!</definedName>
    <definedName name="HHHH">'[1]vagyon'!#REF!</definedName>
    <definedName name="iiii" localSheetId="16">'[1]vagyon'!#REF!</definedName>
    <definedName name="iiii">'[1]vagyon'!#REF!</definedName>
    <definedName name="kkk" localSheetId="16">'[1]vagyon'!#REF!</definedName>
    <definedName name="kkk">'[1]vagyon'!#REF!</definedName>
    <definedName name="kkkkk" localSheetId="16">'[1]vagyon'!#REF!</definedName>
    <definedName name="kkkkk">'[1]vagyon'!#REF!</definedName>
    <definedName name="lll" localSheetId="16">'[1]vagyon'!#REF!</definedName>
    <definedName name="lll">'[1]vagyon'!#REF!</definedName>
    <definedName name="mm" localSheetId="16">'[1]vagyon'!#REF!</definedName>
    <definedName name="mm">'[1]vagyon'!#REF!</definedName>
    <definedName name="mmm" localSheetId="16">'[1]vagyon'!#REF!</definedName>
    <definedName name="mmm">'[1]vagyon'!#REF!</definedName>
    <definedName name="_xlnm.Print_Titles" localSheetId="11">'100 fölötti'!$1:$6</definedName>
    <definedName name="_xlnm.Print_Titles" localSheetId="12">'beruházás'!$1:$6</definedName>
    <definedName name="_xlnm.Print_Titles" localSheetId="19">'Bevételek'!$1:$4</definedName>
    <definedName name="_xlnm.Print_Titles" localSheetId="21">'COFOG'!$1:$5</definedName>
    <definedName name="_xlnm.Print_Titles" localSheetId="7">'Egyensúly 2012-2014. '!$1:$2</definedName>
    <definedName name="_xlnm.Print_Titles" localSheetId="13">'Értékpapír'!$1:$7</definedName>
    <definedName name="_xlnm.Print_Titles" localSheetId="2">'Felh'!$1:$6</definedName>
    <definedName name="_xlnm.Print_Titles" localSheetId="1">'Felh '!$1:$6</definedName>
    <definedName name="_xlnm.Print_Titles" localSheetId="9">'forintos mérleg'!$1:$4</definedName>
    <definedName name="_xlnm.Print_Titles" localSheetId="20">'Kiadás'!$1:$4</definedName>
    <definedName name="_xlnm.Print_Titles" localSheetId="15">'kötelezettség'!$1:$6</definedName>
    <definedName name="_xlnm.Print_Titles" localSheetId="14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6">'változások'!$1:$4</definedName>
    <definedName name="Nyomtatási_ter" localSheetId="12">'[3]vagyon'!#REF!</definedName>
    <definedName name="Nyomtatási_ter" localSheetId="9">'[3]vagyon'!#REF!</definedName>
    <definedName name="Nyomtatási_ter" localSheetId="15">'[3]vagyon'!#REF!</definedName>
    <definedName name="Nyomtatási_ter" localSheetId="14">'[3]vagyon'!#REF!</definedName>
    <definedName name="Nyomtatási_ter" localSheetId="17">'[1]vagyon'!#REF!</definedName>
    <definedName name="Nyomtatási_ter" localSheetId="10">'[3]vagyon'!#REF!</definedName>
    <definedName name="Nyomtatási_ter" localSheetId="5">'[1]vagyon'!#REF!</definedName>
    <definedName name="Nyomtatási_ter" localSheetId="16">'[1]vagyon'!#REF!</definedName>
    <definedName name="Nyomtatási_ter">'[3]vagyon'!#REF!</definedName>
    <definedName name="Nyomtatási_ter2">'[1]vagyon'!#REF!</definedName>
    <definedName name="OOO" localSheetId="16">'[2]vagyon'!#REF!</definedName>
    <definedName name="OOO">'[2]vagyon'!#REF!</definedName>
    <definedName name="OOOO" localSheetId="16">'[1]vagyon'!#REF!</definedName>
    <definedName name="OOOO">'[1]vagyon'!#REF!</definedName>
    <definedName name="OOOOOO" localSheetId="16">'[1]vagyon'!#REF!</definedName>
    <definedName name="OOOOOO">'[1]vagyon'!#REF!</definedName>
    <definedName name="OOÚÚÚÚ" localSheetId="16">'[1]vagyon'!#REF!</definedName>
    <definedName name="OOÚÚÚÚ">'[1]vagyon'!#REF!</definedName>
    <definedName name="OŐŐ" localSheetId="16">'[1]vagyon'!#REF!</definedName>
    <definedName name="OŐŐ">'[1]vagyon'!#REF!</definedName>
    <definedName name="ŐŐŐ" localSheetId="16">'[1]vagyon'!#REF!</definedName>
    <definedName name="ŐŐŐ">'[1]vagyon'!#REF!</definedName>
    <definedName name="Pénzmaradvány." localSheetId="9">'[2]vagyon'!#REF!</definedName>
    <definedName name="Pénzmaradvány." localSheetId="15">'[2]vagyon'!#REF!</definedName>
    <definedName name="Pénzmaradvány." localSheetId="14">'[2]vagyon'!#REF!</definedName>
    <definedName name="Pénzmaradvány." localSheetId="10">'[2]vagyon'!#REF!</definedName>
    <definedName name="Pénzmaradvány." localSheetId="16">'[2]vagyon'!#REF!</definedName>
    <definedName name="Pénzmaradvány.">'[2]vagyon'!#REF!</definedName>
    <definedName name="pénzmaradvány1" localSheetId="16">'[1]vagyon'!#REF!</definedName>
    <definedName name="pénzmaradvány1">'[1]vagyon'!#REF!</definedName>
    <definedName name="pmar">'[4]vagyon'!#REF!</definedName>
    <definedName name="pp" localSheetId="16">'[1]vagyon'!#REF!</definedName>
    <definedName name="pp">'[1]vagyon'!#REF!</definedName>
    <definedName name="uu" localSheetId="16">'[1]vagyon'!#REF!</definedName>
    <definedName name="uu">'[1]vagyon'!#REF!</definedName>
    <definedName name="uuuuu" localSheetId="16">'[1]vagyon'!#REF!</definedName>
    <definedName name="uuuuu">'[1]vagyon'!#REF!</definedName>
    <definedName name="ŰŰ" localSheetId="16">'[2]vagyon'!#REF!</definedName>
    <definedName name="ŰŰ">'[2]vagyon'!#REF!</definedName>
    <definedName name="vagy" localSheetId="12">'[3]vagyon'!#REF!</definedName>
    <definedName name="vagy">'[5]vagyon'!#REF!</definedName>
    <definedName name="ww" localSheetId="16">'[1]vagyon'!#REF!</definedName>
    <definedName name="ww">'[1]vagyon'!#REF!</definedName>
    <definedName name="XXXX" localSheetId="17">'[1]vagyon'!#REF!</definedName>
    <definedName name="XXXX" localSheetId="5">'[1]vagyon'!#REF!</definedName>
    <definedName name="XXXX" localSheetId="16">'[1]vagyon'!#REF!</definedName>
    <definedName name="XXXX">'[1]vagyon'!#REF!</definedName>
    <definedName name="xxxxx" localSheetId="16">'[1]vagyon'!#REF!</definedName>
    <definedName name="xxxxx">'[1]vagyon'!#REF!</definedName>
    <definedName name="ZZZZZ" localSheetId="16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3.xml><?xml version="1.0" encoding="utf-8"?>
<comments xmlns="http://schemas.openxmlformats.org/spreadsheetml/2006/main">
  <authors>
    <author>Livi</author>
  </authors>
  <commentLis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<sst xmlns="http://schemas.openxmlformats.org/spreadsheetml/2006/main" count="1596" uniqueCount="1058">
  <si>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</si>
  <si>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</si>
  <si>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</si>
  <si>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</si>
  <si>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</si>
  <si>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</si>
  <si>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</si>
  <si>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</si>
  <si>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</si>
  <si>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</si>
  <si>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</si>
  <si>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</si>
  <si>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</si>
  <si>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</si>
  <si>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</si>
  <si>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</si>
  <si>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</si>
  <si>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</si>
  <si>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</si>
  <si>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</si>
  <si>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</si>
  <si>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</si>
  <si>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</si>
  <si>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</si>
  <si>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</si>
  <si>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</si>
  <si>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</si>
  <si>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</si>
  <si>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</si>
  <si>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</si>
  <si>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</si>
  <si>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</si>
  <si>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</si>
  <si>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</si>
  <si>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</si>
  <si>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</si>
  <si>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</si>
  <si>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</si>
  <si>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</si>
  <si>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</si>
  <si>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</si>
  <si>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</si>
  <si>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</si>
  <si>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</si>
  <si>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</si>
  <si>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</si>
  <si>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</si>
  <si>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</si>
  <si>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</si>
  <si>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</si>
  <si>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</si>
  <si>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</si>
  <si>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</si>
  <si>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</si>
  <si>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</si>
  <si>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</si>
  <si>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</si>
  <si>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</si>
  <si>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</si>
  <si>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</si>
  <si>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</si>
  <si>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</si>
  <si>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</si>
  <si>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</si>
  <si>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</si>
  <si>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</si>
  <si>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</si>
  <si>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</si>
  <si>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</si>
  <si>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</si>
  <si>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</si>
  <si>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</si>
  <si>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</si>
  <si>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</si>
  <si>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</si>
  <si>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</si>
  <si>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</si>
  <si>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</si>
  <si>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</si>
  <si>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</si>
  <si>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</si>
  <si>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</si>
  <si>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</si>
  <si>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</si>
  <si>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</si>
  <si>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</si>
  <si>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</si>
  <si>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</si>
  <si>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</si>
  <si>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</si>
  <si>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</si>
  <si>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</si>
  <si>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</si>
  <si>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</si>
  <si>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</si>
  <si>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</si>
  <si>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</si>
  <si>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</si>
  <si>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</si>
  <si>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</si>
  <si>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</si>
  <si>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</si>
  <si>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</si>
  <si>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</si>
  <si>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</si>
  <si>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</si>
  <si>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</si>
  <si>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</si>
  <si>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</si>
  <si>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</si>
  <si>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</si>
  <si>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</si>
  <si>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</si>
  <si>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</si>
  <si>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</si>
  <si>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</si>
  <si>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</si>
  <si>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</si>
  <si>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</si>
  <si>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</si>
  <si>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</si>
  <si>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</si>
  <si>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</si>
  <si>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</si>
  <si>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</si>
  <si>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</si>
  <si>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</si>
  <si>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</si>
  <si>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</si>
  <si>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</si>
  <si>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</si>
  <si>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</si>
  <si>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</si>
  <si>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</si>
  <si>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</si>
  <si>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</si>
  <si>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</si>
  <si>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</si>
  <si>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</si>
  <si>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</si>
  <si>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</si>
  <si>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</si>
  <si>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</si>
  <si>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</si>
  <si>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</si>
  <si>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</si>
  <si>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</si>
  <si>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</si>
  <si>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</si>
  <si>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</si>
  <si>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</si>
  <si>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</si>
  <si>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</si>
  <si>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</si>
  <si>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</si>
  <si>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</si>
  <si>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</si>
  <si>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</si>
  <si>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</si>
  <si>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</si>
  <si>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</si>
  <si>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</si>
  <si>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</si>
  <si>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</si>
  <si>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</si>
  <si>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</si>
  <si>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</si>
  <si>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</si>
  <si>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</si>
  <si>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</si>
  <si>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</si>
  <si>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</si>
  <si>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</si>
  <si>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</si>
  <si>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</si>
  <si>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</si>
  <si>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</si>
  <si>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</si>
  <si>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</si>
  <si>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</si>
  <si>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</si>
  <si>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</si>
  <si>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</si>
  <si>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</si>
  <si>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</si>
  <si>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</si>
  <si>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</si>
  <si>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</si>
  <si>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</si>
  <si>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</si>
  <si>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</si>
  <si>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</si>
  <si>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</si>
  <si>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</si>
  <si>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</si>
  <si>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</si>
  <si>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</si>
  <si>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</si>
  <si>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</si>
  <si>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</si>
  <si>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</si>
  <si>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</si>
  <si>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</si>
  <si>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</si>
  <si>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</si>
  <si>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</si>
  <si>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</si>
  <si>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</si>
  <si>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</si>
  <si>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</si>
  <si>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</si>
  <si>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</si>
  <si>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</si>
  <si>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</si>
  <si>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</si>
  <si>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</si>
  <si>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</si>
  <si>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</si>
  <si>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</si>
  <si>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</si>
  <si>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</si>
  <si>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</si>
  <si>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</si>
  <si>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</si>
  <si>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</si>
  <si>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</si>
  <si>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</si>
  <si>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</si>
  <si>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</si>
  <si>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</si>
  <si>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</si>
  <si>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</si>
  <si>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</si>
  <si>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</si>
  <si>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</si>
  <si>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</si>
  <si>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</si>
  <si>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</si>
  <si>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</si>
  <si>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</si>
  <si>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</si>
  <si>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</si>
  <si>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</si>
  <si>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</si>
  <si>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</si>
  <si>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</si>
  <si>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</si>
  <si>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</si>
  <si>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</si>
  <si>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</si>
  <si>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</si>
  <si>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</si>
  <si>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</si>
  <si>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</si>
  <si>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</si>
  <si>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</si>
  <si>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</si>
  <si>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</si>
  <si>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</si>
  <si>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</si>
  <si>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</si>
  <si>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</si>
  <si>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</si>
  <si>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</si>
  <si>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</si>
  <si>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</si>
  <si>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</si>
  <si>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</si>
  <si>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</si>
  <si>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</si>
  <si>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</si>
  <si>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</si>
  <si>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</si>
  <si>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</si>
  <si>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</si>
  <si>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</si>
  <si>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</si>
  <si>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</si>
  <si>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</si>
  <si>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</si>
  <si>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</si>
  <si>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</si>
  <si>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</si>
  <si>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</si>
  <si>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</si>
  <si>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</si>
  <si>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</si>
  <si>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</si>
  <si>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</si>
  <si>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</si>
  <si>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</si>
  <si>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</si>
  <si>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</si>
  <si>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</si>
  <si>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</si>
  <si>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</si>
  <si>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</si>
  <si>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</si>
  <si>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</si>
  <si>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</si>
  <si>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</si>
  <si>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</si>
  <si>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</si>
  <si>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</si>
  <si>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</si>
  <si>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</si>
  <si>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</si>
  <si>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</si>
  <si>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</si>
  <si>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</si>
  <si>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</si>
  <si>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</si>
  <si>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</si>
  <si>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</si>
  <si>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</si>
  <si>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</si>
  <si>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</si>
  <si>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</si>
  <si>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</si>
  <si>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</si>
  <si>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</si>
  <si>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</si>
  <si>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</si>
  <si>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</si>
  <si>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</si>
  <si>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</si>
  <si>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</si>
  <si>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</si>
  <si>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</si>
  <si>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</si>
  <si>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</si>
  <si>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</si>
  <si>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</si>
  <si>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</si>
  <si>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</si>
  <si>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</si>
  <si>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</si>
  <si>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</si>
  <si>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</si>
  <si>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</si>
  <si>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</si>
  <si>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</si>
  <si>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</si>
  <si>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</si>
  <si>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</si>
  <si>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</si>
  <si>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</si>
  <si>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</si>
  <si>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</si>
  <si>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</si>
  <si>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</si>
  <si>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</si>
  <si>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</si>
  <si>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</si>
  <si>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</si>
  <si>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</si>
  <si>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</si>
  <si>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</si>
  <si>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</si>
  <si>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</si>
  <si>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</si>
  <si>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</si>
  <si>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</si>
  <si>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</si>
  <si>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</si>
  <si>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</si>
  <si>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</si>
  <si>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</si>
  <si>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</si>
  <si>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</si>
  <si>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</si>
  <si>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</si>
  <si>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</si>
  <si>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</si>
  <si>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</si>
  <si>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</si>
  <si>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</si>
  <si>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</si>
  <si>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</si>
  <si>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</si>
  <si>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</si>
  <si>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</si>
  <si>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</si>
  <si>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</si>
  <si>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</si>
  <si>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</si>
  <si>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</si>
  <si>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</si>
  <si>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</si>
  <si>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</si>
  <si>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</si>
  <si>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</si>
  <si>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</si>
  <si>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</si>
  <si>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</si>
  <si>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</si>
  <si>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</si>
  <si>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</si>
  <si>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</si>
  <si>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</si>
  <si>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</si>
  <si>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</si>
  <si>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</si>
  <si>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</si>
  <si>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</si>
  <si>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</si>
  <si>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</si>
  <si>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</si>
  <si>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</si>
  <si>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</si>
  <si>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</si>
  <si>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</si>
  <si>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</si>
  <si>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</si>
  <si>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</si>
  <si>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</si>
  <si>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</si>
  <si>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</si>
  <si>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</si>
  <si>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</si>
  <si>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</si>
  <si>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</si>
  <si>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</si>
  <si>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</si>
  <si>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</si>
  <si>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</si>
  <si>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</si>
  <si>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</si>
  <si>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</si>
  <si>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</si>
  <si>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</si>
  <si>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</si>
  <si>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</si>
  <si>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</si>
  <si>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</si>
  <si>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</si>
  <si>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</si>
  <si>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</si>
  <si>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</si>
  <si>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</si>
  <si>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</si>
  <si>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</si>
  <si>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</si>
  <si>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</si>
  <si>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</si>
  <si>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</si>
  <si>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</si>
  <si>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</si>
  <si>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</si>
  <si>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</si>
  <si>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</si>
  <si>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</si>
  <si>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</si>
  <si>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</si>
  <si>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</si>
  <si>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</si>
  <si>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</si>
  <si>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</si>
  <si>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</si>
  <si>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</si>
  <si>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</si>
  <si>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</si>
  <si>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</si>
  <si>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</si>
  <si>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</si>
  <si>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</si>
  <si>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</si>
  <si>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</si>
  <si>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</si>
  <si>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</si>
  <si>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</si>
  <si>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</si>
  <si>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</si>
  <si>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</si>
  <si>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</si>
  <si>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</si>
  <si>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</si>
  <si>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</si>
  <si>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</si>
  <si>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</si>
  <si>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Szennyvízhálózat felújítása</t>
  </si>
  <si>
    <t xml:space="preserve"> - reprezentáció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</si>
  <si>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</si>
  <si>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</si>
  <si>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</si>
  <si>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</si>
  <si>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RESZNEK KÖZSÉG ÖNKORMÁNYZATA 2016. ÉVI KÖLTSÉGVETÉSÉNEK</t>
  </si>
  <si>
    <t xml:space="preserve"> - Járda felújítása</t>
  </si>
  <si>
    <t xml:space="preserve"> - Ravatalozó felújítása</t>
  </si>
  <si>
    <t xml:space="preserve"> -Vizesblokk felújítás Művelődési Ház</t>
  </si>
  <si>
    <t xml:space="preserve"> - </t>
  </si>
  <si>
    <t xml:space="preserve"> - Start munka mintaprogram traktor</t>
  </si>
  <si>
    <t xml:space="preserve"> - Start munka mintaprogram függ.permetező</t>
  </si>
  <si>
    <t xml:space="preserve"> - Falugondnoki autó beszerzése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</si>
  <si>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</si>
  <si>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</si>
  <si>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</si>
  <si>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</si>
  <si>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</si>
  <si>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</si>
  <si>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</si>
  <si>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</si>
  <si>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</si>
  <si>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</si>
  <si>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</si>
  <si>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</si>
  <si>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</si>
  <si>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 - falugondnoki autó beszerzésének támogatása</t>
  </si>
  <si>
    <t xml:space="preserve">- </t>
  </si>
  <si>
    <t>- Lakbér, garázsbér</t>
  </si>
  <si>
    <t>- Egyéb helyiség bérbeadása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</si>
  <si>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</si>
  <si>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</si>
  <si>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</si>
  <si>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</si>
  <si>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t xml:space="preserve">RESZNEK KÖZSÉG ÖNKORMÁNYZATA 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</si>
  <si>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</si>
  <si>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</si>
  <si>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Neon lámpa</t>
  </si>
  <si>
    <t xml:space="preserve"> - Mosógép </t>
  </si>
  <si>
    <t xml:space="preserve"> - Kávéfőző</t>
  </si>
  <si>
    <t xml:space="preserve"> - ár és belvízvédelem dologi kiadás</t>
  </si>
  <si>
    <t xml:space="preserve"> - Hegesztő (Start bevételből)</t>
  </si>
  <si>
    <t>- Szolgáltató háznál tárolóhely létesítése (START bevételből)</t>
  </si>
  <si>
    <t xml:space="preserve"> - Létra  (START bevételből)</t>
  </si>
  <si>
    <t xml:space="preserve"> - Betonkeverő (START bevételből)</t>
  </si>
  <si>
    <t xml:space="preserve"> - Ütvefúró, csavarbehajtó, flexek (START bevételből)</t>
  </si>
  <si>
    <t xml:space="preserve"> - Szolgáltatóház (volt óvoda) felújítása (START bevételből)</t>
  </si>
  <si>
    <t xml:space="preserve"> - Kompresszor (Start bevételből)</t>
  </si>
  <si>
    <t xml:space="preserve"> - Falutábla virágládával</t>
  </si>
  <si>
    <t xml:space="preserve"> - Festékkeverő gép</t>
  </si>
  <si>
    <t xml:space="preserve"> - Telefon beszerzés</t>
  </si>
  <si>
    <t xml:space="preserve"> - Medicopter Alapítvány</t>
  </si>
  <si>
    <t xml:space="preserve"> - Mentőszolgálat alapítvány</t>
  </si>
  <si>
    <t xml:space="preserve">   - Munkaerőpiaci Alap Hosszabb időtartalmú közfoglalkoztatás</t>
  </si>
  <si>
    <t xml:space="preserve">   - Dr.Hetés Ferenc Rendelőintézet Lenti</t>
  </si>
  <si>
    <t>"</t>
  </si>
  <si>
    <t>5a</t>
  </si>
  <si>
    <t>5b</t>
  </si>
  <si>
    <t>37a</t>
  </si>
  <si>
    <t>37b</t>
  </si>
  <si>
    <t>37c</t>
  </si>
  <si>
    <t>37d</t>
  </si>
  <si>
    <t>37e</t>
  </si>
  <si>
    <t>37f</t>
  </si>
  <si>
    <t>37g</t>
  </si>
  <si>
    <t>37h</t>
  </si>
  <si>
    <t>Tény 06.30.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</si>
  <si>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</si>
  <si>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</si>
  <si>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</si>
  <si>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</si>
  <si>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- Alkoholszonda</t>
  </si>
  <si>
    <t xml:space="preserve"> - Garázs kapu készítés, felújítás</t>
  </si>
  <si>
    <t xml:space="preserve"> - Eke</t>
  </si>
  <si>
    <t>17a</t>
  </si>
  <si>
    <t>17b</t>
  </si>
  <si>
    <t>17c</t>
  </si>
  <si>
    <t xml:space="preserve"> - Vetőgép</t>
  </si>
  <si>
    <t xml:space="preserve"> - Orvosi rendelő villanyhálózat felújítás</t>
  </si>
  <si>
    <t>31a</t>
  </si>
  <si>
    <t>31b</t>
  </si>
  <si>
    <t>Mód. 08.31.</t>
  </si>
  <si>
    <t>Tény 09.30.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</si>
  <si>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</si>
  <si>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</si>
  <si>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</si>
  <si>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 xml:space="preserve"> -  Parasztolimpia működéséhez Strandtól átvét</t>
  </si>
  <si>
    <t>- Rendkívűli szoc.tám.</t>
  </si>
  <si>
    <t>Mód. 12….</t>
  </si>
  <si>
    <t xml:space="preserve"> - közutak, hidak üzemeltetése, átereszek tisztítása dologi kiadás</t>
  </si>
  <si>
    <t xml:space="preserve">   - Munkaerőpiaci Alap Start munka mintaprogram 2016-ról áthuzódó</t>
  </si>
  <si>
    <t xml:space="preserve">   - Munkaerőpiaci Alap Start munka mintaprogram 2017. évben induló</t>
  </si>
  <si>
    <t xml:space="preserve">   - fogorvosi hozzájárulás 2017.</t>
  </si>
  <si>
    <t xml:space="preserve">   - védőnői hozzájárulás 2016. elszámolás</t>
  </si>
  <si>
    <t xml:space="preserve">   - falugondnok 2017.</t>
  </si>
  <si>
    <t xml:space="preserve">   - településüzemeltetési feladatok ellátása 2017.</t>
  </si>
  <si>
    <t>RESZNEK KÖZSÉG ÖNKORMÁNYZATA 2017. ÉVI KÖLTSÉGVETÉSÉNEK</t>
  </si>
  <si>
    <t>041237 Közfoglalkoztatási mintaprogram Start munka 2017-ben induló</t>
  </si>
  <si>
    <t>041237 Közfoglalkoztatási mintaprogram Start munka 2016-ről áthúzódó</t>
  </si>
  <si>
    <t>041233 Hosszabb időtartamú közfoglalkoztatás  2016-ról</t>
  </si>
  <si>
    <t>011130 Önkormányzatok és önkormányzati hivatalok jogalkotó és általános igazgatási tevékenysége cafetéria</t>
  </si>
  <si>
    <t xml:space="preserve"> -  Temető parkoló felújítás</t>
  </si>
  <si>
    <t xml:space="preserve"> - Szolgáltatóház (volt óvoda) felújítása (START bevétel önerő)</t>
  </si>
  <si>
    <t>- Szolgáltató háznál tárolóhely létesítése (STARTpályázat  bevételből)</t>
  </si>
  <si>
    <r>
      <t>2017.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</si>
  <si>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RESZNEK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</si>
  <si>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- Közös Önkormányzati Hivatal felhalmozási kiadásaihoz átadás önkormányzatnak</t>
  </si>
  <si>
    <t xml:space="preserve">2017. ÉVI SAJÁT BEVÉTELEI, TOVÁBBÁ ADÓSSÁGOT KELETKEZTETŐ </t>
  </si>
  <si>
    <t>2020.</t>
  </si>
  <si>
    <t>2016-ban befolyt, 2017-ben átutalt talajterhelési díj</t>
  </si>
  <si>
    <t xml:space="preserve">   - Talajterhelési díj</t>
  </si>
  <si>
    <t>RESZNEK KÖZSÉG ÖNKORMÁNYZATA 2015-2017. ÉVI MŰKÖDÉSI ÉS FELHALMOZÁSI</t>
  </si>
  <si>
    <t xml:space="preserve">2015. Tény </t>
  </si>
  <si>
    <t>2017. terv</t>
  </si>
  <si>
    <r>
      <t xml:space="preserve">Resznek Község Önkormányzata 2017. évi közvetett támogatásai </t>
    </r>
    <r>
      <rPr>
        <i/>
        <sz val="12"/>
        <rFont val="Times New Roman"/>
        <family val="1"/>
      </rPr>
      <t>(adatok Ft-ban)</t>
    </r>
  </si>
  <si>
    <t>Összesen:</t>
  </si>
  <si>
    <t>K5021. A helyi önkormányzatok előző évi elszámolásából származó kiadások  2015. év</t>
  </si>
  <si>
    <t>O</t>
  </si>
  <si>
    <t>P</t>
  </si>
  <si>
    <t>Q</t>
  </si>
  <si>
    <t>R</t>
  </si>
  <si>
    <t xml:space="preserve">   - kerekítési különbözet</t>
  </si>
  <si>
    <t>- Polgármesteri illetmény és tiszteletdíj különbözet támog.</t>
  </si>
  <si>
    <t xml:space="preserve"> - Háziorvos informatikai eszköz vásárlásra </t>
  </si>
  <si>
    <t xml:space="preserve"> - háziorvos informatikai gép beszerzéshez önktól.átvét</t>
  </si>
  <si>
    <t>S</t>
  </si>
  <si>
    <t>T</t>
  </si>
  <si>
    <t>U</t>
  </si>
  <si>
    <t>V</t>
  </si>
  <si>
    <t>W</t>
  </si>
  <si>
    <t>X</t>
  </si>
  <si>
    <t>Y</t>
  </si>
  <si>
    <t>Z</t>
  </si>
  <si>
    <t xml:space="preserve">   - Erdő értékesítés</t>
  </si>
  <si>
    <t>Mód. 11.10.</t>
  </si>
  <si>
    <t>Mód. 2017. 11.10.</t>
  </si>
  <si>
    <t>Mód.  12.31.</t>
  </si>
  <si>
    <t>Tény 12.31.</t>
  </si>
  <si>
    <t xml:space="preserve"> - Településképi arculati kézikönyv</t>
  </si>
  <si>
    <t>106020 Lakásfenntarással, lakhatással összefüggő ellátások</t>
  </si>
  <si>
    <t xml:space="preserve">  - Előző évi adókintlévőség</t>
  </si>
  <si>
    <t xml:space="preserve"> - Egyéb közhatalmi bevétel</t>
  </si>
  <si>
    <t>- Településképi arculati kézikönyv</t>
  </si>
  <si>
    <t>- Windos10 program háziorvosi gépre</t>
  </si>
  <si>
    <t>-Multifunkciós színes nyomtató</t>
  </si>
  <si>
    <t>- Laptop beszerzés háziorvos</t>
  </si>
  <si>
    <t>- Kisértékű tárgyi eszköz beszerzés START pályázatban</t>
  </si>
  <si>
    <t>- Nagyértékű tárgyi eszköz beszerzés START pályázatban</t>
  </si>
  <si>
    <t>- Hangfal</t>
  </si>
  <si>
    <t>Mód. 12.31.</t>
  </si>
  <si>
    <t>RESZNEK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</si>
  <si>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</si>
  <si>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</si>
  <si>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</si>
  <si>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</si>
  <si>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</si>
  <si>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</si>
  <si>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</si>
  <si>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</si>
  <si>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</si>
  <si>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</si>
  <si>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</si>
  <si>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</si>
  <si>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</si>
  <si>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</si>
  <si>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</si>
  <si>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</si>
  <si>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</si>
  <si>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</si>
  <si>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</si>
  <si>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</si>
  <si>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</si>
  <si>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</si>
  <si>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</si>
  <si>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</si>
  <si>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</si>
  <si>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</si>
  <si>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</si>
  <si>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</si>
  <si>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</si>
  <si>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</si>
  <si>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</si>
  <si>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</si>
  <si>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</si>
  <si>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</si>
  <si>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RESZNEK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</si>
  <si>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</si>
  <si>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</si>
  <si>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</si>
  <si>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</si>
  <si>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</si>
  <si>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</si>
  <si>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</si>
  <si>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</si>
  <si>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</si>
  <si>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</si>
  <si>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</si>
  <si>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</si>
  <si>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</si>
  <si>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</si>
  <si>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</si>
  <si>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</si>
  <si>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</si>
  <si>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</si>
  <si>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</si>
  <si>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</si>
  <si>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</si>
  <si>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</si>
  <si>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</si>
  <si>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</si>
  <si>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</si>
  <si>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</si>
  <si>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</si>
  <si>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</si>
  <si>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</si>
  <si>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</si>
  <si>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</si>
  <si>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</si>
  <si>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</si>
  <si>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</si>
  <si>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</si>
  <si>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</si>
  <si>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</si>
  <si>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</si>
  <si>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</si>
  <si>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</si>
  <si>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</si>
  <si>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</si>
  <si>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</si>
  <si>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</si>
  <si>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</si>
  <si>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</si>
  <si>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</si>
  <si>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</si>
  <si>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</si>
  <si>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</si>
  <si>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</si>
  <si>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</si>
  <si>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</si>
  <si>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</si>
  <si>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</si>
  <si>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</si>
  <si>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</si>
  <si>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</si>
  <si>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</si>
  <si>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</si>
  <si>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</si>
  <si>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</si>
  <si>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</si>
  <si>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</si>
  <si>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</si>
  <si>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</si>
  <si>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</si>
  <si>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</si>
  <si>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</si>
  <si>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</si>
  <si>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</si>
  <si>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</si>
  <si>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</si>
  <si>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hosszú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</si>
  <si>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</si>
  <si>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</si>
  <si>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</si>
  <si>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</si>
  <si>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</si>
  <si>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</si>
  <si>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</si>
  <si>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</si>
  <si>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RESZNEK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</si>
  <si>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</si>
  <si>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</si>
  <si>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</si>
  <si>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</si>
  <si>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</si>
  <si>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</si>
  <si>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</si>
  <si>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</si>
  <si>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</si>
  <si>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</si>
  <si>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</si>
  <si>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</si>
  <si>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</si>
  <si>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</si>
  <si>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</si>
  <si>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</si>
  <si>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0-ra leírt épületek</t>
  </si>
  <si>
    <t>Építmények</t>
  </si>
  <si>
    <t>0-ra leírt egyéb 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</si>
  <si>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</si>
  <si>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</si>
  <si>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</si>
  <si>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</si>
  <si>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</si>
  <si>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</si>
  <si>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</si>
  <si>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</si>
  <si>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</si>
  <si>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</si>
  <si>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</si>
  <si>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</si>
  <si>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</si>
  <si>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</si>
  <si>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</si>
  <si>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</si>
  <si>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RESZNEK ÖNKORMÁNYZAT</t>
  </si>
  <si>
    <t>100.000 FT ÉRTÉKET MEGHALADÓ GÉPEIRŐL, BERENDEZÉSEIRŐL</t>
  </si>
  <si>
    <t>Értékcsökkenés</t>
  </si>
  <si>
    <t>Ügyvitel-technikai gép</t>
  </si>
  <si>
    <t>Ügyvitel-technikai gép összesen:</t>
  </si>
  <si>
    <t>Gép berend. felszerelés</t>
  </si>
  <si>
    <t>Solis 50 erőgép (traktor)</t>
  </si>
  <si>
    <t>Hűtőkamra</t>
  </si>
  <si>
    <t>S600/12 szántóföldi permetező</t>
  </si>
  <si>
    <t>Traktor Antonia Carraro</t>
  </si>
  <si>
    <t>Fűkasza Caroni</t>
  </si>
  <si>
    <t>Talajmaró Caroni</t>
  </si>
  <si>
    <t>Hótolólap OGT</t>
  </si>
  <si>
    <t>Szárzúzó Caroni</t>
  </si>
  <si>
    <t>Szekrény 2 ajtós</t>
  </si>
  <si>
    <t>Motorfűrész MS 211</t>
  </si>
  <si>
    <t>Árokásó Bonatti</t>
  </si>
  <si>
    <t>Rézsűzúzó, padkakasza</t>
  </si>
  <si>
    <t>Aljnövényzet tisztító FS 410</t>
  </si>
  <si>
    <t>Vagyonvédelmi rendszer</t>
  </si>
  <si>
    <t>Kultivátor</t>
  </si>
  <si>
    <t>Ágyeke</t>
  </si>
  <si>
    <t>Egytengelyes utánfutó</t>
  </si>
  <si>
    <t>Utánfutó</t>
  </si>
  <si>
    <t>0-ra leirt gép,berendezés</t>
  </si>
  <si>
    <t xml:space="preserve">Hangosító berendezés </t>
  </si>
  <si>
    <t xml:space="preserve">Videókamera </t>
  </si>
  <si>
    <t xml:space="preserve">Mosógép </t>
  </si>
  <si>
    <t xml:space="preserve">FS 400 bozótvágó </t>
  </si>
  <si>
    <t xml:space="preserve">HS-8/R sövénynyíró </t>
  </si>
  <si>
    <t xml:space="preserve">FS 400 aljnövénytisztító </t>
  </si>
  <si>
    <t>Honda UMK fűkasza</t>
  </si>
  <si>
    <t>MTD fűnyírótraktor</t>
  </si>
  <si>
    <t>Projektor</t>
  </si>
  <si>
    <t>NP-3 szántóföldi ágyeke</t>
  </si>
  <si>
    <t>Honda szivattyú</t>
  </si>
  <si>
    <t>Canon fényképezőgép</t>
  </si>
  <si>
    <t xml:space="preserve">Számítógép </t>
  </si>
  <si>
    <t>Számítógép</t>
  </si>
  <si>
    <t xml:space="preserve">Fénymásoló </t>
  </si>
  <si>
    <t>Notebook Toshiba</t>
  </si>
  <si>
    <t>1.3. KIMUTATÁS RESZNEK ÖNKORMÁNYZAT</t>
  </si>
  <si>
    <t>FOLYAMATBAN LÉVŐ BERUHÁZÁSAIRÓL</t>
  </si>
  <si>
    <t>Beruházás megnevezése</t>
  </si>
  <si>
    <t>Beruházás összege</t>
  </si>
  <si>
    <t>454/2 hrsz Összefogás Háza</t>
  </si>
  <si>
    <t>Beruházás összesen:</t>
  </si>
  <si>
    <t>1.4. KIMUTATÁS RESZNEK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</si>
  <si>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</si>
  <si>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</si>
  <si>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</si>
  <si>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</si>
  <si>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</si>
  <si>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</si>
  <si>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RESZNEK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</si>
  <si>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</si>
  <si>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</si>
  <si>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</si>
  <si>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</si>
  <si>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</si>
  <si>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</si>
  <si>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</si>
  <si>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ebből önkormányzatot megillető (40%)</t>
  </si>
  <si>
    <t>Pótlék</t>
  </si>
  <si>
    <t>Talajterhelési díj</t>
  </si>
  <si>
    <t xml:space="preserve">Követelés közhatalmi bevételre: </t>
  </si>
  <si>
    <t>Követelés működési bevételre:</t>
  </si>
  <si>
    <t>Követelés működési célú visszatérítendő kölcsönre</t>
  </si>
  <si>
    <t>Követelés felhalmozási célú visszatérítendő kölcsönre</t>
  </si>
  <si>
    <t>Ktgv évben esedékes követelés:</t>
  </si>
  <si>
    <t>Költségvetési évet követően esdékes követelés:</t>
  </si>
  <si>
    <t>Adott előlegek</t>
  </si>
  <si>
    <t>Forgótőke elszámolása</t>
  </si>
  <si>
    <t>Követelés jellegű elszámolások:</t>
  </si>
  <si>
    <t>Követelések összesen:</t>
  </si>
  <si>
    <t>1.6. KIMUTATÁS RESZNEK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</si>
  <si>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</si>
  <si>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</si>
  <si>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</si>
  <si>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</si>
  <si>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</si>
  <si>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</si>
  <si>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</si>
  <si>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</si>
  <si>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</si>
  <si>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</si>
  <si>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</si>
  <si>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</si>
  <si>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</si>
  <si>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</si>
  <si>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</si>
  <si>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</si>
  <si>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</si>
  <si>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</si>
  <si>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Beruházásokból, felújításokból aktívált érték</t>
  </si>
  <si>
    <t>Térítésmentes átvétel</t>
  </si>
  <si>
    <t>Alapításkori átvétel, vagyonkez vétel miatti átv, vagyonkez jog vvét</t>
  </si>
  <si>
    <t>0-ra írt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</si>
  <si>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</si>
  <si>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</si>
  <si>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</si>
  <si>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</si>
  <si>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</si>
  <si>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</si>
  <si>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</si>
  <si>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</si>
  <si>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</si>
  <si>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</si>
  <si>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</si>
  <si>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</si>
  <si>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</si>
  <si>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</si>
  <si>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</si>
  <si>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</si>
  <si>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</si>
  <si>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</si>
  <si>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részvény</t>
  </si>
  <si>
    <t>2016.12.31-i állomány</t>
  </si>
  <si>
    <t>Összes részesedés</t>
  </si>
  <si>
    <r>
      <t xml:space="preserve">2017. ÉVI MARADVÁNYKIMUTATÁSA </t>
    </r>
    <r>
      <rPr>
        <i/>
        <sz val="12"/>
        <rFont val="Times New Roman"/>
        <family val="1"/>
      </rPr>
      <t xml:space="preserve"> (adatok ezer Ft-ban)</t>
    </r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</si>
  <si>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</si>
  <si>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 xml:space="preserve">Mód. 12. 31. </t>
  </si>
  <si>
    <t xml:space="preserve">Tény 12. 31. </t>
  </si>
  <si>
    <t>2016.  tény</t>
  </si>
  <si>
    <t>2016. tény</t>
  </si>
  <si>
    <t>Nyitó pénzkészlet 2017. 01.01.</t>
  </si>
  <si>
    <t>Sajátos elszámolások</t>
  </si>
  <si>
    <t>J. PASSZÍV IDŐBELI ELHATÁROLÁSOK</t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</si>
  <si>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</si>
  <si>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r>
      <t xml:space="preserve">2. RESZNEK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</si>
  <si>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</si>
  <si>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</si>
  <si>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3.</t>
  </si>
  <si>
    <t>települési arculati kézikönyv</t>
  </si>
  <si>
    <t>4.</t>
  </si>
  <si>
    <t xml:space="preserve">MS Wundows 10 </t>
  </si>
  <si>
    <t>5.</t>
  </si>
  <si>
    <t>6.</t>
  </si>
  <si>
    <t>7.</t>
  </si>
  <si>
    <t>Pótkocsi vásárlás</t>
  </si>
  <si>
    <t>8.</t>
  </si>
  <si>
    <t>hangfal 4 db</t>
  </si>
  <si>
    <t>9.</t>
  </si>
  <si>
    <t>ravatalozó felújítás</t>
  </si>
  <si>
    <t>10.</t>
  </si>
  <si>
    <t>burgonya ültető</t>
  </si>
  <si>
    <t>11.</t>
  </si>
  <si>
    <t>tökmag mosó</t>
  </si>
  <si>
    <t>12.</t>
  </si>
  <si>
    <t xml:space="preserve">EPSON nyomtató </t>
  </si>
  <si>
    <t>13.</t>
  </si>
  <si>
    <t>paradicsom paszirozó</t>
  </si>
  <si>
    <t>14.</t>
  </si>
  <si>
    <t>asztali mérleg</t>
  </si>
  <si>
    <t>15.</t>
  </si>
  <si>
    <t>platform mérleg</t>
  </si>
  <si>
    <t>16.</t>
  </si>
  <si>
    <t>savanyító áztató kád 2 db</t>
  </si>
  <si>
    <t>17.</t>
  </si>
  <si>
    <t>befőző autómata 2 db</t>
  </si>
  <si>
    <t>18.</t>
  </si>
  <si>
    <t>ivólé készítő 2 db</t>
  </si>
  <si>
    <t>19.</t>
  </si>
  <si>
    <t>lekvárfőző 2 db</t>
  </si>
  <si>
    <t>20.</t>
  </si>
  <si>
    <t>meggy magozó</t>
  </si>
  <si>
    <t>21.</t>
  </si>
  <si>
    <t>üvegkiszedő 2 db</t>
  </si>
  <si>
    <t>22.</t>
  </si>
  <si>
    <t>DELL Vostro laptop</t>
  </si>
  <si>
    <t>23.</t>
  </si>
  <si>
    <t>burgony osztályozó</t>
  </si>
  <si>
    <t>24.</t>
  </si>
  <si>
    <t>bakhát készítő</t>
  </si>
  <si>
    <t>25.</t>
  </si>
  <si>
    <t>asztali szekrény</t>
  </si>
  <si>
    <t>26.</t>
  </si>
  <si>
    <t>burgonya kiszedő</t>
  </si>
  <si>
    <t>27.</t>
  </si>
  <si>
    <t>vákumcsomagoló gép</t>
  </si>
  <si>
    <t>28.</t>
  </si>
  <si>
    <t>paszírozó gép</t>
  </si>
  <si>
    <t>29.</t>
  </si>
  <si>
    <t>négyszintes állvány 2 db</t>
  </si>
  <si>
    <t>30.</t>
  </si>
  <si>
    <t>burgonya koptató</t>
  </si>
  <si>
    <t>31.</t>
  </si>
  <si>
    <t>konyhai mosogató nagy</t>
  </si>
  <si>
    <t>32.</t>
  </si>
  <si>
    <t>előkészítő asztal 2 db</t>
  </si>
  <si>
    <t>33.</t>
  </si>
  <si>
    <t>zöldségszeletelő gép</t>
  </si>
  <si>
    <t>34.</t>
  </si>
  <si>
    <t>tökmag mosó TM-20003</t>
  </si>
  <si>
    <t>35.</t>
  </si>
  <si>
    <t>tökmag szárító asztal</t>
  </si>
  <si>
    <t>36.</t>
  </si>
  <si>
    <t>füstcső</t>
  </si>
  <si>
    <t>37.</t>
  </si>
  <si>
    <t>637/1 út felújítás</t>
  </si>
  <si>
    <t>38.</t>
  </si>
  <si>
    <t>320/1 járda út felújítás</t>
  </si>
  <si>
    <t>39.</t>
  </si>
  <si>
    <t>634/1 út felújítás</t>
  </si>
  <si>
    <t>40.</t>
  </si>
  <si>
    <t>palackozó gépsor</t>
  </si>
  <si>
    <t>41.</t>
  </si>
  <si>
    <t>fa aprítógép</t>
  </si>
  <si>
    <t>42.</t>
  </si>
  <si>
    <t>beszúró fürész</t>
  </si>
  <si>
    <t>43.</t>
  </si>
  <si>
    <t>ütvefúró</t>
  </si>
  <si>
    <t>44.</t>
  </si>
  <si>
    <t>körfürész</t>
  </si>
  <si>
    <t>45.</t>
  </si>
  <si>
    <t>akkus csavarbehajtó</t>
  </si>
  <si>
    <t>46.</t>
  </si>
  <si>
    <t>3x11 fokos létra</t>
  </si>
  <si>
    <t>47.</t>
  </si>
  <si>
    <t>ivóvíz felújítás</t>
  </si>
  <si>
    <t>48.</t>
  </si>
  <si>
    <t>49.</t>
  </si>
  <si>
    <t>50.</t>
  </si>
  <si>
    <t>51.</t>
  </si>
  <si>
    <t>52.</t>
  </si>
  <si>
    <t>53.</t>
  </si>
  <si>
    <t>szennyvíz hálózat felújítása</t>
  </si>
  <si>
    <t>54.</t>
  </si>
  <si>
    <t>55.</t>
  </si>
  <si>
    <t>56.</t>
  </si>
  <si>
    <t>0200/1 erdő értékesítés</t>
  </si>
  <si>
    <t>57.</t>
  </si>
  <si>
    <t>58.</t>
  </si>
  <si>
    <t>59.</t>
  </si>
  <si>
    <t>60.</t>
  </si>
  <si>
    <t>61.</t>
  </si>
  <si>
    <t>62.</t>
  </si>
  <si>
    <t>Ivóvízvezeték felújítása előző évi felújítás, 2017. évi pénzügyi teljesítés</t>
  </si>
  <si>
    <t>63.</t>
  </si>
  <si>
    <t>Aktiválás miatti csökkenés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</si>
  <si>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</si>
  <si>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</si>
  <si>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</si>
  <si>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</si>
  <si>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</si>
  <si>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</si>
  <si>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</si>
  <si>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</si>
  <si>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</si>
  <si>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</si>
  <si>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</si>
  <si>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r>
      <t>RÉSZESEDÉSEINEK 2017.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</si>
  <si>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2017.12.31-i állomány</t>
  </si>
  <si>
    <t>2017. évi változás</t>
  </si>
  <si>
    <t>454/2 hrsz Garázs és tároló</t>
  </si>
  <si>
    <t>RESZNEK KÖZSÉG ÖNKORMÁNYZATA 2017. ÉVI PÉNZESZKÖZ VÁLTOZÁSÁNAK BEMUTATÁSA          (adatok Ft-ban)</t>
  </si>
  <si>
    <t>2017. december 31.</t>
  </si>
  <si>
    <t>2018. március 31.</t>
  </si>
  <si>
    <t>MK Palackozó gépsor</t>
  </si>
  <si>
    <t>Fa aprító</t>
  </si>
  <si>
    <t>Tökmag szárító asztal</t>
  </si>
  <si>
    <t>Zöldségszeletelőgép</t>
  </si>
  <si>
    <t>Burgonyakoptató</t>
  </si>
  <si>
    <t>Paszírozógép</t>
  </si>
  <si>
    <t>Vákumcsomagoló gép</t>
  </si>
  <si>
    <t>Burgonya kiszedő</t>
  </si>
  <si>
    <t>Aszaló szekrény</t>
  </si>
  <si>
    <t>AKPIL bakhátkészítő</t>
  </si>
  <si>
    <t>Burgonyaosztályozó</t>
  </si>
  <si>
    <t>TM-2003 típusú tökmagmosó</t>
  </si>
  <si>
    <t>Burgonya ültető 2 soros</t>
  </si>
  <si>
    <t>Pótkocsi 4T levegőfékes</t>
  </si>
  <si>
    <t>0-ra leirt ügyvitel-technikai gép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</si>
</sst>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  <numFmt numFmtId="170" formatCode="0.0"/>
    <numFmt numFmtId="171" formatCode="#,##0_ ;\-#,##0\ "/>
    <numFmt numFmtId="172" formatCode="[$-40E]yyyy\.\ mmmm\ d\.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0"/>
      <name val="Times New Roman CE"/>
      <family val="1"/>
    </font>
    <font>
      <sz val="11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9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8" applyFont="1" applyAlignment="1">
      <alignment wrapText="1"/>
      <protection/>
    </xf>
    <xf numFmtId="0" fontId="98" fillId="0" borderId="0" xfId="68" applyFont="1">
      <alignment/>
      <protection/>
    </xf>
    <xf numFmtId="0" fontId="99" fillId="0" borderId="10" xfId="68" applyFont="1" applyBorder="1">
      <alignment/>
      <protection/>
    </xf>
    <xf numFmtId="0" fontId="99" fillId="0" borderId="0" xfId="68" applyFont="1">
      <alignment/>
      <protection/>
    </xf>
    <xf numFmtId="3" fontId="100" fillId="0" borderId="0" xfId="68" applyNumberFormat="1" applyFont="1" applyAlignment="1">
      <alignment vertical="center"/>
      <protection/>
    </xf>
    <xf numFmtId="3" fontId="101" fillId="0" borderId="11" xfId="68" applyNumberFormat="1" applyFont="1" applyBorder="1" applyAlignment="1">
      <alignment horizontal="left" vertical="center" wrapText="1"/>
      <protection/>
    </xf>
    <xf numFmtId="3" fontId="102" fillId="0" borderId="10" xfId="68" applyNumberFormat="1" applyFont="1" applyBorder="1" applyAlignment="1">
      <alignment horizontal="center" vertical="center" wrapText="1"/>
      <protection/>
    </xf>
    <xf numFmtId="3" fontId="97" fillId="0" borderId="0" xfId="68" applyNumberFormat="1" applyFont="1" applyAlignment="1">
      <alignment wrapText="1"/>
      <protection/>
    </xf>
    <xf numFmtId="3" fontId="97" fillId="0" borderId="0" xfId="68" applyNumberFormat="1" applyFont="1">
      <alignment/>
      <protection/>
    </xf>
    <xf numFmtId="3" fontId="97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97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wrapText="1"/>
      <protection/>
    </xf>
    <xf numFmtId="3" fontId="99" fillId="0" borderId="10" xfId="68" applyNumberFormat="1" applyFont="1" applyBorder="1">
      <alignment/>
      <protection/>
    </xf>
    <xf numFmtId="3" fontId="99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98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99" fillId="0" borderId="10" xfId="68" applyFont="1" applyBorder="1" applyAlignment="1">
      <alignment wrapText="1"/>
      <protection/>
    </xf>
    <xf numFmtId="0" fontId="99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0" fontId="4" fillId="0" borderId="10" xfId="79" applyFont="1" applyFill="1" applyBorder="1" applyAlignment="1">
      <alignment wrapText="1"/>
      <protection/>
    </xf>
    <xf numFmtId="3" fontId="98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wrapText="1"/>
      <protection/>
    </xf>
    <xf numFmtId="0" fontId="22" fillId="0" borderId="10" xfId="79" applyFont="1" applyFill="1" applyBorder="1" applyAlignment="1">
      <alignment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5" fillId="33" borderId="10" xfId="79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2" fillId="0" borderId="0" xfId="68" applyNumberFormat="1" applyFont="1" applyBorder="1" applyAlignment="1">
      <alignment vertical="center" wrapText="1"/>
      <protection/>
    </xf>
    <xf numFmtId="3" fontId="99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1" fillId="0" borderId="10" xfId="79" applyFont="1" applyFill="1" applyBorder="1" applyAlignment="1">
      <alignment horizontal="center" wrapText="1"/>
      <protection/>
    </xf>
    <xf numFmtId="0" fontId="15" fillId="33" borderId="10" xfId="79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3" fillId="0" borderId="10" xfId="79" applyFont="1" applyFill="1" applyBorder="1" applyAlignment="1" quotePrefix="1">
      <alignment wrapText="1"/>
      <protection/>
    </xf>
    <xf numFmtId="0" fontId="103" fillId="0" borderId="10" xfId="79" applyFont="1" applyFill="1" applyBorder="1" applyAlignment="1">
      <alignment wrapText="1"/>
      <protection/>
    </xf>
    <xf numFmtId="0" fontId="103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2" fillId="0" borderId="14" xfId="68" applyNumberFormat="1" applyFont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15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 quotePrefix="1">
      <alignment horizontal="left" wrapText="1" indent="2"/>
      <protection/>
    </xf>
    <xf numFmtId="0" fontId="4" fillId="0" borderId="10" xfId="79" applyFont="1" applyFill="1" applyBorder="1" applyAlignment="1" quotePrefix="1">
      <alignment horizontal="left" wrapText="1" indent="3"/>
      <protection/>
    </xf>
    <xf numFmtId="0" fontId="4" fillId="33" borderId="10" xfId="79" applyFont="1" applyFill="1" applyBorder="1" applyAlignment="1">
      <alignment horizontal="center"/>
      <protection/>
    </xf>
    <xf numFmtId="3" fontId="4" fillId="33" borderId="10" xfId="79" applyNumberFormat="1" applyFont="1" applyFill="1" applyBorder="1" applyAlignment="1">
      <alignment horizontal="center" wrapText="1"/>
      <protection/>
    </xf>
    <xf numFmtId="3" fontId="4" fillId="33" borderId="10" xfId="79" applyNumberFormat="1" applyFont="1" applyFill="1" applyBorder="1" applyAlignment="1">
      <alignment horizontal="right" wrapText="1"/>
      <protection/>
    </xf>
    <xf numFmtId="3" fontId="3" fillId="33" borderId="10" xfId="79" applyNumberFormat="1" applyFont="1" applyFill="1" applyBorder="1" applyAlignment="1">
      <alignment wrapText="1"/>
      <protection/>
    </xf>
    <xf numFmtId="3" fontId="3" fillId="33" borderId="10" xfId="79" applyNumberFormat="1" applyFont="1" applyFill="1" applyBorder="1" applyAlignment="1">
      <alignment horizontal="right" wrapText="1"/>
      <protection/>
    </xf>
    <xf numFmtId="3" fontId="5" fillId="33" borderId="10" xfId="79" applyNumberFormat="1" applyFont="1" applyFill="1" applyBorder="1" applyAlignment="1">
      <alignment wrapText="1"/>
      <protection/>
    </xf>
    <xf numFmtId="3" fontId="5" fillId="33" borderId="10" xfId="79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4" fillId="0" borderId="10" xfId="79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96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3" fontId="104" fillId="0" borderId="10" xfId="0" applyNumberFormat="1" applyFont="1" applyFill="1" applyBorder="1" applyAlignment="1">
      <alignment vertical="center" wrapText="1"/>
    </xf>
    <xf numFmtId="3" fontId="104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/>
    </xf>
    <xf numFmtId="0" fontId="90" fillId="0" borderId="0" xfId="0" applyFont="1" applyAlignment="1">
      <alignment/>
    </xf>
    <xf numFmtId="3" fontId="95" fillId="0" borderId="0" xfId="0" applyNumberFormat="1" applyFont="1" applyAlignment="1">
      <alignment/>
    </xf>
    <xf numFmtId="0" fontId="95" fillId="0" borderId="11" xfId="0" applyFont="1" applyBorder="1" applyAlignment="1">
      <alignment/>
    </xf>
    <xf numFmtId="0" fontId="0" fillId="0" borderId="0" xfId="0" applyAlignment="1">
      <alignment horizontal="right"/>
    </xf>
    <xf numFmtId="0" fontId="95" fillId="0" borderId="0" xfId="0" applyFont="1" applyAlignment="1">
      <alignment horizontal="right"/>
    </xf>
    <xf numFmtId="0" fontId="9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98" fillId="0" borderId="0" xfId="68" applyFont="1" applyAlignment="1">
      <alignment horizontal="right"/>
      <protection/>
    </xf>
    <xf numFmtId="0" fontId="104" fillId="0" borderId="0" xfId="0" applyFont="1" applyFill="1" applyAlignment="1">
      <alignment/>
    </xf>
    <xf numFmtId="3" fontId="4" fillId="34" borderId="10" xfId="79" applyNumberFormat="1" applyFont="1" applyFill="1" applyBorder="1" applyAlignment="1">
      <alignment horizontal="right" vertical="center" wrapText="1"/>
      <protection/>
    </xf>
    <xf numFmtId="0" fontId="105" fillId="0" borderId="0" xfId="0" applyFont="1" applyAlignment="1">
      <alignment horizontal="center"/>
    </xf>
    <xf numFmtId="3" fontId="4" fillId="33" borderId="10" xfId="79" applyNumberFormat="1" applyFont="1" applyFill="1" applyBorder="1" applyAlignment="1">
      <alignment vertical="center" wrapText="1"/>
      <protection/>
    </xf>
    <xf numFmtId="3" fontId="100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5" fillId="0" borderId="10" xfId="0" applyFont="1" applyBorder="1" applyAlignment="1">
      <alignment horizontal="center"/>
    </xf>
    <xf numFmtId="3" fontId="100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0" fontId="100" fillId="0" borderId="10" xfId="0" applyFont="1" applyBorder="1" applyAlignment="1">
      <alignment horizontal="left"/>
    </xf>
    <xf numFmtId="3" fontId="100" fillId="0" borderId="10" xfId="0" applyNumberFormat="1" applyFont="1" applyBorder="1" applyAlignment="1">
      <alignment/>
    </xf>
    <xf numFmtId="0" fontId="105" fillId="0" borderId="0" xfId="0" applyFont="1" applyAlignment="1">
      <alignment/>
    </xf>
    <xf numFmtId="0" fontId="90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27" fillId="0" borderId="0" xfId="64" applyFont="1" applyBorder="1" applyAlignment="1">
      <alignment/>
      <protection/>
    </xf>
    <xf numFmtId="0" fontId="29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7" fillId="0" borderId="10" xfId="64" applyFont="1" applyFill="1" applyBorder="1" applyAlignment="1">
      <alignment horizontal="center"/>
      <protection/>
    </xf>
    <xf numFmtId="0" fontId="30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1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2" fillId="0" borderId="10" xfId="71" applyNumberFormat="1" applyFont="1" applyFill="1" applyBorder="1" applyAlignment="1" applyProtection="1">
      <alignment/>
      <protection locked="0"/>
    </xf>
    <xf numFmtId="4" fontId="33" fillId="0" borderId="10" xfId="71" applyNumberFormat="1" applyFont="1" applyFill="1" applyBorder="1" applyAlignment="1" applyProtection="1">
      <alignment wrapText="1"/>
      <protection locked="0"/>
    </xf>
    <xf numFmtId="4" fontId="33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5" fillId="0" borderId="10" xfId="81" applyFont="1" applyBorder="1">
      <alignment/>
      <protection/>
    </xf>
    <xf numFmtId="0" fontId="36" fillId="0" borderId="10" xfId="64" applyFont="1" applyFill="1" applyBorder="1" applyAlignment="1">
      <alignment horizontal="center"/>
      <protection/>
    </xf>
    <xf numFmtId="0" fontId="35" fillId="0" borderId="0" xfId="81" applyFont="1">
      <alignment/>
      <protection/>
    </xf>
    <xf numFmtId="4" fontId="35" fillId="0" borderId="0" xfId="71" applyNumberFormat="1" applyFont="1" applyFill="1" applyBorder="1" applyAlignment="1" applyProtection="1">
      <alignment/>
      <protection locked="0"/>
    </xf>
    <xf numFmtId="4" fontId="37" fillId="0" borderId="10" xfId="71" applyNumberFormat="1" applyFont="1" applyFill="1" applyBorder="1" applyAlignment="1" applyProtection="1">
      <alignment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39" fillId="0" borderId="10" xfId="75" applyNumberFormat="1" applyFont="1" applyFill="1" applyBorder="1" applyAlignment="1" applyProtection="1">
      <alignment/>
      <protection locked="0"/>
    </xf>
    <xf numFmtId="4" fontId="37" fillId="35" borderId="10" xfId="71" applyNumberFormat="1" applyFont="1" applyFill="1" applyBorder="1" applyAlignment="1" applyProtection="1">
      <alignment/>
      <protection locked="0"/>
    </xf>
    <xf numFmtId="4" fontId="40" fillId="35" borderId="10" xfId="71" applyNumberFormat="1" applyFont="1" applyFill="1" applyBorder="1" applyAlignment="1" applyProtection="1">
      <alignment/>
      <protection locked="0"/>
    </xf>
    <xf numFmtId="4" fontId="39" fillId="35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7" fillId="36" borderId="10" xfId="71" applyNumberFormat="1" applyFont="1" applyFill="1" applyBorder="1" applyAlignment="1" applyProtection="1">
      <alignment wrapText="1"/>
      <protection locked="0"/>
    </xf>
    <xf numFmtId="4" fontId="37" fillId="36" borderId="10" xfId="71" applyNumberFormat="1" applyFont="1" applyFill="1" applyBorder="1" applyAlignment="1" applyProtection="1">
      <alignment/>
      <protection locked="0"/>
    </xf>
    <xf numFmtId="4" fontId="39" fillId="36" borderId="10" xfId="71" applyNumberFormat="1" applyFont="1" applyFill="1" applyBorder="1" applyAlignment="1" applyProtection="1">
      <alignment/>
      <protection locked="0"/>
    </xf>
    <xf numFmtId="4" fontId="37" fillId="0" borderId="0" xfId="71" applyNumberFormat="1" applyFont="1" applyFill="1" applyBorder="1" applyAlignment="1" applyProtection="1">
      <alignment/>
      <protection locked="0"/>
    </xf>
    <xf numFmtId="0" fontId="27" fillId="0" borderId="0" xfId="60" applyFont="1" applyBorder="1" applyAlignment="1">
      <alignment/>
      <protection/>
    </xf>
    <xf numFmtId="0" fontId="29" fillId="0" borderId="0" xfId="60" applyFont="1" applyFill="1">
      <alignment/>
      <protection/>
    </xf>
    <xf numFmtId="0" fontId="27" fillId="0" borderId="10" xfId="60" applyFont="1" applyFill="1" applyBorder="1" applyAlignment="1">
      <alignment horizontal="center"/>
      <protection/>
    </xf>
    <xf numFmtId="0" fontId="30" fillId="0" borderId="10" xfId="60" applyFont="1" applyFill="1" applyBorder="1" applyAlignment="1">
      <alignment horizontal="center"/>
      <protection/>
    </xf>
    <xf numFmtId="4" fontId="43" fillId="0" borderId="10" xfId="80" applyNumberFormat="1" applyFont="1" applyFill="1" applyBorder="1" applyAlignment="1" applyProtection="1">
      <alignment/>
      <protection locked="0"/>
    </xf>
    <xf numFmtId="4" fontId="43" fillId="0" borderId="10" xfId="80" applyNumberFormat="1" applyFont="1" applyFill="1" applyBorder="1" applyAlignment="1" applyProtection="1">
      <alignment horizontal="center"/>
      <protection locked="0"/>
    </xf>
    <xf numFmtId="0" fontId="11" fillId="0" borderId="0" xfId="80">
      <alignment/>
      <protection/>
    </xf>
    <xf numFmtId="4" fontId="43" fillId="36" borderId="10" xfId="80" applyNumberFormat="1" applyFont="1" applyFill="1" applyBorder="1" applyAlignment="1" applyProtection="1">
      <alignment/>
      <protection locked="0"/>
    </xf>
    <xf numFmtId="4" fontId="44" fillId="37" borderId="10" xfId="80" applyNumberFormat="1" applyFont="1" applyFill="1" applyBorder="1" applyAlignment="1" applyProtection="1">
      <alignment/>
      <protection locked="0"/>
    </xf>
    <xf numFmtId="4" fontId="45" fillId="0" borderId="10" xfId="80" applyNumberFormat="1" applyFont="1" applyFill="1" applyBorder="1" applyAlignment="1" applyProtection="1">
      <alignment/>
      <protection locked="0"/>
    </xf>
    <xf numFmtId="4" fontId="44" fillId="38" borderId="10" xfId="80" applyNumberFormat="1" applyFont="1" applyFill="1" applyBorder="1" applyAlignment="1" applyProtection="1">
      <alignment/>
      <protection locked="0"/>
    </xf>
    <xf numFmtId="0" fontId="29" fillId="0" borderId="10" xfId="60" applyFont="1" applyFill="1" applyBorder="1" applyAlignment="1">
      <alignment horizontal="left"/>
      <protection/>
    </xf>
    <xf numFmtId="4" fontId="43" fillId="35" borderId="10" xfId="80" applyNumberFormat="1" applyFont="1" applyFill="1" applyBorder="1" applyAlignment="1" applyProtection="1">
      <alignment/>
      <protection locked="0"/>
    </xf>
    <xf numFmtId="0" fontId="11" fillId="0" borderId="0" xfId="80" applyFont="1">
      <alignment/>
      <protection/>
    </xf>
    <xf numFmtId="4" fontId="43" fillId="39" borderId="10" xfId="80" applyNumberFormat="1" applyFont="1" applyFill="1" applyBorder="1" applyAlignment="1" applyProtection="1">
      <alignment/>
      <protection locked="0"/>
    </xf>
    <xf numFmtId="0" fontId="42" fillId="0" borderId="10" xfId="80" applyFont="1" applyBorder="1">
      <alignment/>
      <protection/>
    </xf>
    <xf numFmtId="0" fontId="11" fillId="0" borderId="10" xfId="80" applyFont="1" applyBorder="1">
      <alignment/>
      <protection/>
    </xf>
    <xf numFmtId="0" fontId="42" fillId="40" borderId="10" xfId="80" applyFont="1" applyFill="1" applyBorder="1">
      <alignment/>
      <protection/>
    </xf>
    <xf numFmtId="4" fontId="42" fillId="40" borderId="10" xfId="80" applyNumberFormat="1" applyFont="1" applyFill="1" applyBorder="1">
      <alignment/>
      <protection/>
    </xf>
    <xf numFmtId="0" fontId="11" fillId="0" borderId="10" xfId="80" applyBorder="1">
      <alignment/>
      <protection/>
    </xf>
    <xf numFmtId="4" fontId="11" fillId="0" borderId="10" xfId="80" applyNumberFormat="1" applyFont="1" applyBorder="1">
      <alignment/>
      <protection/>
    </xf>
    <xf numFmtId="4" fontId="45" fillId="0" borderId="10" xfId="80" applyNumberFormat="1" applyFont="1" applyFill="1" applyBorder="1" applyAlignment="1" applyProtection="1">
      <alignment horizontal="right"/>
      <protection locked="0"/>
    </xf>
    <xf numFmtId="4" fontId="4" fillId="0" borderId="10" xfId="71" applyNumberFormat="1" applyFont="1" applyFill="1" applyBorder="1" applyAlignment="1" applyProtection="1">
      <alignment/>
      <protection locked="0"/>
    </xf>
    <xf numFmtId="4" fontId="27" fillId="41" borderId="10" xfId="76" applyNumberFormat="1" applyFont="1" applyFill="1" applyBorder="1" applyAlignment="1" applyProtection="1">
      <alignment/>
      <protection locked="0"/>
    </xf>
    <xf numFmtId="0" fontId="11" fillId="0" borderId="0" xfId="76">
      <alignment/>
      <protection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3" fontId="4" fillId="0" borderId="10" xfId="74" applyNumberFormat="1" applyFont="1" applyFill="1" applyBorder="1" applyAlignment="1" applyProtection="1">
      <alignment horizontal="right"/>
      <protection locked="0"/>
    </xf>
    <xf numFmtId="4" fontId="3" fillId="42" borderId="10" xfId="74" applyNumberFormat="1" applyFont="1" applyFill="1" applyBorder="1" applyAlignment="1" applyProtection="1">
      <alignment/>
      <protection locked="0"/>
    </xf>
    <xf numFmtId="3" fontId="3" fillId="42" borderId="10" xfId="74" applyNumberFormat="1" applyFont="1" applyFill="1" applyBorder="1" applyAlignment="1" applyProtection="1">
      <alignment/>
      <protection locked="0"/>
    </xf>
    <xf numFmtId="0" fontId="12" fillId="0" borderId="0" xfId="81" applyFont="1" applyBorder="1">
      <alignment/>
      <protection/>
    </xf>
    <xf numFmtId="0" fontId="27" fillId="0" borderId="0" xfId="64" applyFont="1" applyFill="1" applyBorder="1" applyAlignment="1">
      <alignment horizontal="center"/>
      <protection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6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64" applyFont="1" applyFill="1" applyBorder="1" applyAlignment="1">
      <alignment horizontal="center"/>
      <protection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6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4" fillId="0" borderId="0" xfId="71" applyNumberFormat="1" applyFont="1" applyFill="1" applyBorder="1" applyAlignment="1" applyProtection="1">
      <alignment/>
      <protection locked="0"/>
    </xf>
    <xf numFmtId="3" fontId="4" fillId="0" borderId="0" xfId="78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6" fillId="0" borderId="10" xfId="78" applyNumberFormat="1" applyFont="1" applyFill="1" applyBorder="1" applyAlignment="1" applyProtection="1">
      <alignment horizontal="right"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26" fillId="0" borderId="0" xfId="78" applyNumberFormat="1" applyFont="1" applyFill="1" applyBorder="1" applyAlignment="1" applyProtection="1">
      <alignment horizontal="right"/>
      <protection locked="0"/>
    </xf>
    <xf numFmtId="3" fontId="26" fillId="0" borderId="10" xfId="78" applyNumberFormat="1" applyFont="1" applyFill="1" applyBorder="1" applyAlignment="1" applyProtection="1">
      <alignment/>
      <protection locked="0"/>
    </xf>
    <xf numFmtId="3" fontId="26" fillId="0" borderId="0" xfId="78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3" fontId="3" fillId="0" borderId="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3" fontId="4" fillId="0" borderId="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4" fillId="0" borderId="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3" fontId="3" fillId="0" borderId="0" xfId="71" applyNumberFormat="1" applyFont="1" applyFill="1" applyBorder="1" applyAlignment="1" applyProtection="1">
      <alignment wrapText="1"/>
      <protection locked="0"/>
    </xf>
    <xf numFmtId="3" fontId="3" fillId="0" borderId="0" xfId="71" applyNumberFormat="1" applyFont="1" applyFill="1" applyBorder="1" applyAlignment="1" applyProtection="1">
      <alignment horizontal="right"/>
      <protection locked="0"/>
    </xf>
    <xf numFmtId="0" fontId="26" fillId="0" borderId="0" xfId="78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 horizontal="right"/>
      <protection locked="0"/>
    </xf>
    <xf numFmtId="0" fontId="47" fillId="0" borderId="0" xfId="73" applyNumberFormat="1" applyFont="1" applyFill="1" applyBorder="1" applyAlignment="1" applyProtection="1">
      <alignment/>
      <protection locked="0"/>
    </xf>
    <xf numFmtId="1" fontId="47" fillId="0" borderId="10" xfId="73" applyNumberFormat="1" applyFont="1" applyFill="1" applyBorder="1" applyAlignment="1" applyProtection="1">
      <alignment horizontal="right"/>
      <protection locked="0"/>
    </xf>
    <xf numFmtId="0" fontId="48" fillId="0" borderId="10" xfId="73" applyNumberFormat="1" applyFont="1" applyFill="1" applyBorder="1" applyAlignment="1" applyProtection="1">
      <alignment wrapText="1"/>
      <protection locked="0"/>
    </xf>
    <xf numFmtId="3" fontId="49" fillId="0" borderId="10" xfId="73" applyNumberFormat="1" applyFont="1" applyBorder="1" applyAlignment="1">
      <alignment horizontal="right"/>
      <protection/>
    </xf>
    <xf numFmtId="3" fontId="49" fillId="0" borderId="10" xfId="73" applyNumberFormat="1" applyFont="1" applyBorder="1">
      <alignment/>
      <protection/>
    </xf>
    <xf numFmtId="0" fontId="48" fillId="0" borderId="0" xfId="73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 wrapText="1"/>
      <protection locked="0"/>
    </xf>
    <xf numFmtId="3" fontId="50" fillId="0" borderId="10" xfId="73" applyNumberFormat="1" applyFont="1" applyBorder="1">
      <alignment/>
      <protection/>
    </xf>
    <xf numFmtId="0" fontId="48" fillId="0" borderId="10" xfId="73" applyNumberFormat="1" applyFont="1" applyFill="1" applyBorder="1" applyAlignment="1" applyProtection="1">
      <alignment/>
      <protection locked="0"/>
    </xf>
    <xf numFmtId="0" fontId="48" fillId="41" borderId="10" xfId="73" applyNumberFormat="1" applyFont="1" applyFill="1" applyBorder="1" applyAlignment="1" applyProtection="1">
      <alignment/>
      <protection locked="0"/>
    </xf>
    <xf numFmtId="3" fontId="49" fillId="43" borderId="10" xfId="73" applyNumberFormat="1" applyFont="1" applyFill="1" applyBorder="1">
      <alignment/>
      <protection/>
    </xf>
    <xf numFmtId="0" fontId="29" fillId="0" borderId="0" xfId="67" applyFont="1" applyFill="1">
      <alignment/>
      <protection/>
    </xf>
    <xf numFmtId="0" fontId="26" fillId="0" borderId="0" xfId="71" applyNumberFormat="1" applyFont="1" applyFill="1" applyBorder="1" applyAlignment="1" applyProtection="1">
      <alignment/>
      <protection locked="0"/>
    </xf>
    <xf numFmtId="0" fontId="29" fillId="0" borderId="10" xfId="67" applyFont="1" applyBorder="1">
      <alignment/>
      <protection/>
    </xf>
    <xf numFmtId="0" fontId="27" fillId="0" borderId="10" xfId="67" applyFont="1" applyFill="1" applyBorder="1" applyAlignment="1">
      <alignment horizontal="center"/>
      <protection/>
    </xf>
    <xf numFmtId="0" fontId="29" fillId="0" borderId="0" xfId="67" applyFont="1">
      <alignment/>
      <protection/>
    </xf>
    <xf numFmtId="0" fontId="30" fillId="0" borderId="10" xfId="67" applyFont="1" applyFill="1" applyBorder="1" applyAlignment="1">
      <alignment horizontal="center"/>
      <protection/>
    </xf>
    <xf numFmtId="4" fontId="51" fillId="0" borderId="10" xfId="71" applyNumberFormat="1" applyFont="1" applyFill="1" applyBorder="1" applyAlignment="1" applyProtection="1">
      <alignment horizontal="center" vertical="center"/>
      <protection locked="0"/>
    </xf>
    <xf numFmtId="4" fontId="5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2" fillId="44" borderId="10" xfId="82" applyNumberFormat="1" applyFont="1" applyFill="1" applyBorder="1">
      <alignment/>
      <protection/>
    </xf>
    <xf numFmtId="4" fontId="42" fillId="44" borderId="10" xfId="82" applyNumberFormat="1" applyFont="1" applyFill="1" applyBorder="1">
      <alignment/>
      <protection/>
    </xf>
    <xf numFmtId="4" fontId="42" fillId="0" borderId="0" xfId="82" applyNumberFormat="1" applyFont="1">
      <alignment/>
      <protection/>
    </xf>
    <xf numFmtId="4" fontId="42" fillId="0" borderId="10" xfId="82" applyNumberFormat="1" applyFont="1" applyBorder="1" applyAlignment="1">
      <alignment wrapText="1"/>
      <protection/>
    </xf>
    <xf numFmtId="4" fontId="42" fillId="0" borderId="10" xfId="82" applyNumberFormat="1" applyFont="1" applyBorder="1">
      <alignment/>
      <protection/>
    </xf>
    <xf numFmtId="4" fontId="42" fillId="39" borderId="10" xfId="82" applyNumberFormat="1" applyFont="1" applyFill="1" applyBorder="1">
      <alignment/>
      <protection/>
    </xf>
    <xf numFmtId="4" fontId="42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42" fillId="0" borderId="10" xfId="82" applyNumberFormat="1" applyFont="1" applyFill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10" xfId="82" applyNumberFormat="1" applyFont="1" applyFill="1" applyBorder="1" applyAlignment="1">
      <alignment wrapText="1"/>
      <protection/>
    </xf>
    <xf numFmtId="4" fontId="11" fillId="39" borderId="10" xfId="82" applyNumberFormat="1" applyFont="1" applyFill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>
      <alignment/>
      <protection/>
    </xf>
    <xf numFmtId="4" fontId="11" fillId="0" borderId="10" xfId="82" applyNumberFormat="1" applyBorder="1" applyAlignment="1">
      <alignment wrapText="1"/>
      <protection/>
    </xf>
    <xf numFmtId="4" fontId="42" fillId="0" borderId="10" xfId="82" applyNumberFormat="1" applyFont="1" applyBorder="1">
      <alignment/>
      <protection/>
    </xf>
    <xf numFmtId="4" fontId="11" fillId="0" borderId="10" xfId="82" applyNumberFormat="1" applyFill="1" applyBorder="1">
      <alignment/>
      <protection/>
    </xf>
    <xf numFmtId="3" fontId="8" fillId="0" borderId="10" xfId="79" applyNumberFormat="1" applyFont="1" applyFill="1" applyBorder="1" applyAlignment="1">
      <alignment vertical="center" wrapText="1"/>
      <protection/>
    </xf>
    <xf numFmtId="0" fontId="7" fillId="33" borderId="10" xfId="79" applyFont="1" applyFill="1" applyBorder="1" applyAlignment="1">
      <alignment vertical="center" wrapText="1"/>
      <protection/>
    </xf>
    <xf numFmtId="0" fontId="8" fillId="33" borderId="10" xfId="79" applyFont="1" applyFill="1" applyBorder="1" applyAlignment="1">
      <alignment vertical="center" wrapText="1"/>
      <protection/>
    </xf>
    <xf numFmtId="3" fontId="7" fillId="33" borderId="10" xfId="79" applyNumberFormat="1" applyFont="1" applyFill="1" applyBorder="1" applyAlignment="1">
      <alignment vertical="center" wrapText="1"/>
      <protection/>
    </xf>
    <xf numFmtId="0" fontId="73" fillId="0" borderId="0" xfId="0" applyFont="1" applyAlignment="1">
      <alignment/>
    </xf>
    <xf numFmtId="3" fontId="8" fillId="33" borderId="10" xfId="79" applyNumberFormat="1" applyFont="1" applyFill="1" applyBorder="1" applyAlignment="1">
      <alignment vertical="center" wrapText="1"/>
      <protection/>
    </xf>
    <xf numFmtId="3" fontId="3" fillId="33" borderId="10" xfId="79" applyNumberFormat="1" applyFont="1" applyFill="1" applyBorder="1" applyAlignment="1">
      <alignment horizontal="center" vertical="center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0" fontId="20" fillId="0" borderId="10" xfId="79" applyFont="1" applyFill="1" applyBorder="1" applyAlignment="1">
      <alignment vertical="center" wrapText="1"/>
      <protection/>
    </xf>
    <xf numFmtId="0" fontId="4" fillId="0" borderId="12" xfId="79" applyFont="1" applyFill="1" applyBorder="1" applyAlignment="1">
      <alignment vertical="center" wrapText="1"/>
      <protection/>
    </xf>
    <xf numFmtId="0" fontId="4" fillId="0" borderId="14" xfId="79" applyFont="1" applyFill="1" applyBorder="1" applyAlignment="1">
      <alignment vertical="center" wrapText="1"/>
      <protection/>
    </xf>
    <xf numFmtId="3" fontId="4" fillId="33" borderId="12" xfId="79" applyNumberFormat="1" applyFont="1" applyFill="1" applyBorder="1" applyAlignment="1">
      <alignment wrapText="1"/>
      <protection/>
    </xf>
    <xf numFmtId="3" fontId="4" fillId="33" borderId="15" xfId="79" applyNumberFormat="1" applyFont="1" applyFill="1" applyBorder="1" applyAlignment="1">
      <alignment wrapText="1"/>
      <protection/>
    </xf>
    <xf numFmtId="3" fontId="4" fillId="33" borderId="14" xfId="79" applyNumberFormat="1" applyFont="1" applyFill="1" applyBorder="1" applyAlignment="1">
      <alignment wrapText="1"/>
      <protection/>
    </xf>
    <xf numFmtId="0" fontId="10" fillId="0" borderId="12" xfId="79" applyFont="1" applyFill="1" applyBorder="1" applyAlignment="1">
      <alignment wrapText="1"/>
      <protection/>
    </xf>
    <xf numFmtId="0" fontId="10" fillId="0" borderId="15" xfId="79" applyFont="1" applyFill="1" applyBorder="1" applyAlignment="1">
      <alignment wrapText="1"/>
      <protection/>
    </xf>
    <xf numFmtId="0" fontId="10" fillId="0" borderId="14" xfId="79" applyFont="1" applyFill="1" applyBorder="1" applyAlignment="1">
      <alignment wrapText="1"/>
      <protection/>
    </xf>
    <xf numFmtId="0" fontId="20" fillId="0" borderId="16" xfId="79" applyFont="1" applyFill="1" applyBorder="1" applyAlignment="1">
      <alignment vertical="center"/>
      <protection/>
    </xf>
    <xf numFmtId="0" fontId="20" fillId="0" borderId="17" xfId="79" applyFont="1" applyFill="1" applyBorder="1" applyAlignment="1">
      <alignment vertical="center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20" fillId="0" borderId="16" xfId="79" applyFont="1" applyFill="1" applyBorder="1" applyAlignment="1">
      <alignment vertical="center" wrapText="1"/>
      <protection/>
    </xf>
    <xf numFmtId="0" fontId="20" fillId="0" borderId="17" xfId="79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/>
    </xf>
    <xf numFmtId="0" fontId="20" fillId="0" borderId="16" xfId="79" applyFont="1" applyFill="1" applyBorder="1" applyAlignment="1">
      <alignment horizontal="left" vertical="center" wrapText="1"/>
      <protection/>
    </xf>
    <xf numFmtId="0" fontId="20" fillId="0" borderId="17" xfId="79" applyFont="1" applyFill="1" applyBorder="1" applyAlignment="1">
      <alignment horizontal="left" vertical="center" wrapText="1"/>
      <protection/>
    </xf>
    <xf numFmtId="0" fontId="20" fillId="0" borderId="18" xfId="79" applyFont="1" applyFill="1" applyBorder="1" applyAlignment="1">
      <alignment horizontal="left" vertical="center" wrapText="1"/>
      <protection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4" fillId="0" borderId="18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0" fontId="20" fillId="0" borderId="18" xfId="79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0" fontId="10" fillId="0" borderId="10" xfId="79" applyFont="1" applyFill="1" applyBorder="1" applyAlignment="1">
      <alignment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 wrapText="1"/>
    </xf>
    <xf numFmtId="0" fontId="27" fillId="0" borderId="0" xfId="64" applyFont="1" applyBorder="1" applyAlignment="1">
      <alignment horizontal="center"/>
      <protection/>
    </xf>
    <xf numFmtId="4" fontId="37" fillId="0" borderId="12" xfId="71" applyNumberFormat="1" applyFont="1" applyFill="1" applyBorder="1" applyAlignment="1" applyProtection="1">
      <alignment horizontal="center" vertical="center"/>
      <protection locked="0"/>
    </xf>
    <xf numFmtId="4" fontId="37" fillId="0" borderId="14" xfId="71" applyNumberFormat="1" applyFont="1" applyFill="1" applyBorder="1" applyAlignment="1" applyProtection="1">
      <alignment horizontal="center" vertical="center"/>
      <protection locked="0"/>
    </xf>
    <xf numFmtId="4" fontId="37" fillId="0" borderId="16" xfId="71" applyNumberFormat="1" applyFont="1" applyFill="1" applyBorder="1" applyAlignment="1" applyProtection="1">
      <alignment horizontal="center" vertical="center"/>
      <protection locked="0"/>
    </xf>
    <xf numFmtId="4" fontId="37" fillId="0" borderId="17" xfId="71" applyNumberFormat="1" applyFont="1" applyFill="1" applyBorder="1" applyAlignment="1" applyProtection="1">
      <alignment horizontal="center" vertical="center"/>
      <protection locked="0"/>
    </xf>
    <xf numFmtId="4" fontId="37" fillId="0" borderId="18" xfId="71" applyNumberFormat="1" applyFont="1" applyFill="1" applyBorder="1" applyAlignment="1" applyProtection="1">
      <alignment horizontal="center" vertical="center"/>
      <protection locked="0"/>
    </xf>
    <xf numFmtId="4" fontId="37" fillId="0" borderId="16" xfId="71" applyNumberFormat="1" applyFont="1" applyFill="1" applyBorder="1" applyAlignment="1" applyProtection="1">
      <alignment horizontal="center" wrapText="1"/>
      <protection locked="0"/>
    </xf>
    <xf numFmtId="4" fontId="37" fillId="0" borderId="17" xfId="71" applyNumberFormat="1" applyFont="1" applyFill="1" applyBorder="1" applyAlignment="1" applyProtection="1">
      <alignment horizontal="center" wrapText="1"/>
      <protection locked="0"/>
    </xf>
    <xf numFmtId="4" fontId="37" fillId="0" borderId="18" xfId="71" applyNumberFormat="1" applyFont="1" applyFill="1" applyBorder="1" applyAlignment="1" applyProtection="1">
      <alignment horizontal="center" wrapText="1"/>
      <protection locked="0"/>
    </xf>
    <xf numFmtId="4" fontId="37" fillId="0" borderId="16" xfId="71" applyNumberFormat="1" applyFont="1" applyFill="1" applyBorder="1" applyAlignment="1" applyProtection="1">
      <alignment horizontal="center"/>
      <protection locked="0"/>
    </xf>
    <xf numFmtId="4" fontId="37" fillId="0" borderId="17" xfId="71" applyNumberFormat="1" applyFont="1" applyFill="1" applyBorder="1" applyAlignment="1" applyProtection="1">
      <alignment horizontal="center"/>
      <protection locked="0"/>
    </xf>
    <xf numFmtId="4" fontId="37" fillId="0" borderId="18" xfId="71" applyNumberFormat="1" applyFont="1" applyFill="1" applyBorder="1" applyAlignment="1" applyProtection="1">
      <alignment horizontal="center"/>
      <protection locked="0"/>
    </xf>
    <xf numFmtId="0" fontId="27" fillId="0" borderId="0" xfId="60" applyFont="1" applyBorder="1" applyAlignment="1">
      <alignment horizontal="center"/>
      <protection/>
    </xf>
    <xf numFmtId="0" fontId="34" fillId="0" borderId="0" xfId="64" applyFont="1" applyBorder="1" applyAlignment="1">
      <alignment horizontal="center"/>
      <protection/>
    </xf>
    <xf numFmtId="0" fontId="27" fillId="0" borderId="0" xfId="67" applyFont="1" applyBorder="1" applyAlignment="1">
      <alignment horizontal="center"/>
      <protection/>
    </xf>
    <xf numFmtId="0" fontId="5" fillId="0" borderId="0" xfId="77" applyFont="1" applyFill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4" xfId="79" applyFont="1" applyFill="1" applyBorder="1" applyAlignment="1">
      <alignment horizontal="center"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3" fontId="96" fillId="0" borderId="0" xfId="68" applyNumberFormat="1" applyFont="1" applyBorder="1" applyAlignment="1">
      <alignment vertical="center" wrapText="1"/>
      <protection/>
    </xf>
    <xf numFmtId="0" fontId="20" fillId="0" borderId="18" xfId="79" applyFont="1" applyFill="1" applyBorder="1" applyAlignment="1">
      <alignment vertical="center"/>
      <protection/>
    </xf>
    <xf numFmtId="3" fontId="5" fillId="0" borderId="10" xfId="79" applyNumberFormat="1" applyFont="1" applyFill="1" applyBorder="1" applyAlignment="1">
      <alignment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gosztola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P13">
      <selection activeCell="AC22" sqref="AC2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5" s="2" customFormat="1" ht="15.75">
      <c r="A1" s="346" t="s">
        <v>586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</row>
    <row r="2" s="135" customFormat="1" ht="15" customHeight="1">
      <c r="B2" s="136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598</v>
      </c>
      <c r="Q3" s="1" t="s">
        <v>599</v>
      </c>
      <c r="R3" s="1" t="s">
        <v>600</v>
      </c>
      <c r="S3" s="1" t="s">
        <v>601</v>
      </c>
      <c r="T3" s="1" t="s">
        <v>606</v>
      </c>
      <c r="U3" s="1" t="s">
        <v>607</v>
      </c>
      <c r="V3" s="1" t="s">
        <v>608</v>
      </c>
      <c r="W3" s="1" t="s">
        <v>609</v>
      </c>
      <c r="X3" s="1" t="s">
        <v>610</v>
      </c>
      <c r="Y3" s="1" t="s">
        <v>611</v>
      </c>
      <c r="Z3" s="1" t="s">
        <v>612</v>
      </c>
      <c r="AA3" s="1" t="s">
        <v>613</v>
      </c>
    </row>
    <row r="4" spans="1:27" s="11" customFormat="1" ht="15.75">
      <c r="A4" s="1">
        <v>1</v>
      </c>
      <c r="B4" s="343" t="s">
        <v>9</v>
      </c>
      <c r="C4" s="343" t="s">
        <v>374</v>
      </c>
      <c r="D4" s="343"/>
      <c r="E4" s="343"/>
      <c r="F4" s="343" t="s">
        <v>108</v>
      </c>
      <c r="G4" s="343"/>
      <c r="H4" s="343"/>
      <c r="I4" s="343" t="s">
        <v>109</v>
      </c>
      <c r="J4" s="343"/>
      <c r="K4" s="343"/>
      <c r="L4" s="343" t="s">
        <v>5</v>
      </c>
      <c r="M4" s="343"/>
      <c r="N4" s="343"/>
      <c r="O4" s="343" t="s">
        <v>9</v>
      </c>
      <c r="P4" s="343" t="s">
        <v>374</v>
      </c>
      <c r="Q4" s="343"/>
      <c r="R4" s="343"/>
      <c r="S4" s="343" t="s">
        <v>108</v>
      </c>
      <c r="T4" s="343"/>
      <c r="U4" s="343"/>
      <c r="V4" s="343" t="s">
        <v>109</v>
      </c>
      <c r="W4" s="343"/>
      <c r="X4" s="343"/>
      <c r="Y4" s="343" t="s">
        <v>5</v>
      </c>
      <c r="Z4" s="343"/>
      <c r="AA4" s="343"/>
    </row>
    <row r="5" spans="1:27" s="11" customFormat="1" ht="15.75">
      <c r="A5" s="1">
        <v>2</v>
      </c>
      <c r="B5" s="343"/>
      <c r="C5" s="86" t="s">
        <v>4</v>
      </c>
      <c r="D5" s="40" t="s">
        <v>630</v>
      </c>
      <c r="E5" s="40" t="s">
        <v>618</v>
      </c>
      <c r="F5" s="86" t="s">
        <v>4</v>
      </c>
      <c r="G5" s="40" t="s">
        <v>630</v>
      </c>
      <c r="H5" s="40" t="s">
        <v>618</v>
      </c>
      <c r="I5" s="86" t="s">
        <v>4</v>
      </c>
      <c r="J5" s="40" t="s">
        <v>630</v>
      </c>
      <c r="K5" s="40" t="s">
        <v>618</v>
      </c>
      <c r="L5" s="86" t="s">
        <v>4</v>
      </c>
      <c r="M5" s="40" t="s">
        <v>630</v>
      </c>
      <c r="N5" s="40" t="s">
        <v>618</v>
      </c>
      <c r="O5" s="343"/>
      <c r="P5" s="86" t="s">
        <v>4</v>
      </c>
      <c r="Q5" s="40" t="s">
        <v>630</v>
      </c>
      <c r="R5" s="40" t="s">
        <v>618</v>
      </c>
      <c r="S5" s="86" t="s">
        <v>4</v>
      </c>
      <c r="T5" s="40" t="s">
        <v>630</v>
      </c>
      <c r="U5" s="40" t="s">
        <v>618</v>
      </c>
      <c r="V5" s="86" t="s">
        <v>4</v>
      </c>
      <c r="W5" s="40" t="s">
        <v>630</v>
      </c>
      <c r="X5" s="40" t="s">
        <v>618</v>
      </c>
      <c r="Y5" s="86" t="s">
        <v>4</v>
      </c>
      <c r="Z5" s="40" t="s">
        <v>630</v>
      </c>
      <c r="AA5" s="40" t="s">
        <v>618</v>
      </c>
    </row>
    <row r="6" spans="1:27" s="93" customFormat="1" ht="16.5">
      <c r="A6" s="1">
        <v>3</v>
      </c>
      <c r="B6" s="332" t="s">
        <v>42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 t="s">
        <v>120</v>
      </c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</row>
    <row r="7" spans="1:27" s="11" customFormat="1" ht="47.25">
      <c r="A7" s="1">
        <v>4</v>
      </c>
      <c r="B7" s="88" t="s">
        <v>276</v>
      </c>
      <c r="C7" s="5">
        <f>Bevételek!C96</f>
        <v>0</v>
      </c>
      <c r="D7" s="5">
        <f>Bevételek!D96</f>
        <v>0</v>
      </c>
      <c r="E7" s="5">
        <f>Bevételek!E96</f>
        <v>0</v>
      </c>
      <c r="F7" s="5">
        <f>Bevételek!C97</f>
        <v>67532550</v>
      </c>
      <c r="G7" s="5">
        <f>Bevételek!D97</f>
        <v>80809530</v>
      </c>
      <c r="H7" s="5">
        <f>Bevételek!E97</f>
        <v>80672862</v>
      </c>
      <c r="I7" s="5">
        <f>Bevételek!C98</f>
        <v>0</v>
      </c>
      <c r="J7" s="5">
        <f>Bevételek!D98</f>
        <v>0</v>
      </c>
      <c r="K7" s="5">
        <f>Bevételek!E98</f>
        <v>0</v>
      </c>
      <c r="L7" s="5">
        <f aca="true" t="shared" si="0" ref="L7:N10">C7+F7+I7</f>
        <v>67532550</v>
      </c>
      <c r="M7" s="5">
        <f t="shared" si="0"/>
        <v>80809530</v>
      </c>
      <c r="N7" s="5">
        <f t="shared" si="0"/>
        <v>80672862</v>
      </c>
      <c r="O7" s="90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33043849</v>
      </c>
      <c r="T7" s="5">
        <f>Kiadás!D9</f>
        <v>34428879</v>
      </c>
      <c r="U7" s="5">
        <f>Kiadás!E9</f>
        <v>34041851</v>
      </c>
      <c r="V7" s="5">
        <f>Kiadás!C10</f>
        <v>1565700</v>
      </c>
      <c r="W7" s="5">
        <f>Kiadás!D10</f>
        <v>1565700</v>
      </c>
      <c r="X7" s="5">
        <f>Kiadás!E10</f>
        <v>1500600</v>
      </c>
      <c r="Y7" s="5">
        <f aca="true" t="shared" si="1" ref="Y7:AA11">P7+S7+V7</f>
        <v>34609549</v>
      </c>
      <c r="Z7" s="5">
        <f t="shared" si="1"/>
        <v>35994579</v>
      </c>
      <c r="AA7" s="5">
        <f t="shared" si="1"/>
        <v>35542451</v>
      </c>
    </row>
    <row r="8" spans="1:27" s="11" customFormat="1" ht="45">
      <c r="A8" s="1">
        <v>5</v>
      </c>
      <c r="B8" s="88" t="s">
        <v>298</v>
      </c>
      <c r="C8" s="5">
        <f>Bevételek!C159</f>
        <v>0</v>
      </c>
      <c r="D8" s="5">
        <f>Bevételek!D159</f>
        <v>0</v>
      </c>
      <c r="E8" s="5">
        <f>Bevételek!E159</f>
        <v>0</v>
      </c>
      <c r="F8" s="5">
        <f>Bevételek!C160</f>
        <v>1105240</v>
      </c>
      <c r="G8" s="5">
        <f>Bevételek!D160</f>
        <v>1105240</v>
      </c>
      <c r="H8" s="5">
        <f>Bevételek!E160</f>
        <v>700085</v>
      </c>
      <c r="I8" s="5">
        <f>Bevételek!C161</f>
        <v>7911000</v>
      </c>
      <c r="J8" s="5">
        <f>Bevételek!D161</f>
        <v>7911000</v>
      </c>
      <c r="K8" s="5">
        <f>Bevételek!E161</f>
        <v>6980235</v>
      </c>
      <c r="L8" s="5">
        <f t="shared" si="0"/>
        <v>9016240</v>
      </c>
      <c r="M8" s="5">
        <f t="shared" si="0"/>
        <v>9016240</v>
      </c>
      <c r="N8" s="5">
        <f t="shared" si="0"/>
        <v>7680320</v>
      </c>
      <c r="O8" s="90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4352726</v>
      </c>
      <c r="T8" s="5">
        <f>Kiadás!D13</f>
        <v>4530795</v>
      </c>
      <c r="U8" s="5">
        <f>Kiadás!E13</f>
        <v>4471714</v>
      </c>
      <c r="V8" s="5">
        <f>Kiadás!C14</f>
        <v>364800</v>
      </c>
      <c r="W8" s="5">
        <f>Kiadás!D14</f>
        <v>364800</v>
      </c>
      <c r="X8" s="5">
        <f>Kiadás!E14</f>
        <v>302133</v>
      </c>
      <c r="Y8" s="5">
        <f t="shared" si="1"/>
        <v>4717526</v>
      </c>
      <c r="Z8" s="5">
        <f t="shared" si="1"/>
        <v>4895595</v>
      </c>
      <c r="AA8" s="5">
        <f t="shared" si="1"/>
        <v>4773847</v>
      </c>
    </row>
    <row r="9" spans="1:27" s="11" customFormat="1" ht="15.75">
      <c r="A9" s="1">
        <v>6</v>
      </c>
      <c r="B9" s="88" t="s">
        <v>42</v>
      </c>
      <c r="C9" s="5">
        <f>Bevételek!C217</f>
        <v>0</v>
      </c>
      <c r="D9" s="5">
        <f>Bevételek!D217</f>
        <v>0</v>
      </c>
      <c r="E9" s="5">
        <f>Bevételek!E217</f>
        <v>0</v>
      </c>
      <c r="F9" s="5">
        <f>Bevételek!C218</f>
        <v>4120133</v>
      </c>
      <c r="G9" s="5">
        <f>Bevételek!D218</f>
        <v>5549858</v>
      </c>
      <c r="H9" s="5">
        <f>Bevételek!E218</f>
        <v>4961137</v>
      </c>
      <c r="I9" s="5">
        <f>Bevételek!C219</f>
        <v>0</v>
      </c>
      <c r="J9" s="5">
        <f>Bevételek!D219</f>
        <v>0</v>
      </c>
      <c r="K9" s="5">
        <f>Bevételek!E219</f>
        <v>0</v>
      </c>
      <c r="L9" s="5">
        <f t="shared" si="0"/>
        <v>4120133</v>
      </c>
      <c r="M9" s="5">
        <f t="shared" si="0"/>
        <v>5549858</v>
      </c>
      <c r="N9" s="5">
        <f t="shared" si="0"/>
        <v>4961137</v>
      </c>
      <c r="O9" s="90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17539794</v>
      </c>
      <c r="T9" s="5">
        <f>Kiadás!D17</f>
        <v>18722170</v>
      </c>
      <c r="U9" s="5">
        <f>Kiadás!E17</f>
        <v>15823227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17539794</v>
      </c>
      <c r="Z9" s="5">
        <f t="shared" si="1"/>
        <v>18722170</v>
      </c>
      <c r="AA9" s="5">
        <f t="shared" si="1"/>
        <v>15823227</v>
      </c>
    </row>
    <row r="10" spans="1:27" s="11" customFormat="1" ht="15.75" customHeight="1">
      <c r="A10" s="1">
        <v>7</v>
      </c>
      <c r="B10" s="333" t="s">
        <v>355</v>
      </c>
      <c r="C10" s="330">
        <f>Bevételek!C251</f>
        <v>0</v>
      </c>
      <c r="D10" s="330">
        <f>Bevételek!D251</f>
        <v>0</v>
      </c>
      <c r="E10" s="330">
        <f>Bevételek!E251</f>
        <v>0</v>
      </c>
      <c r="F10" s="330">
        <f>Bevételek!C252</f>
        <v>97700</v>
      </c>
      <c r="G10" s="330">
        <f>Bevételek!D252</f>
        <v>147700</v>
      </c>
      <c r="H10" s="330">
        <f>Bevételek!E252</f>
        <v>129100</v>
      </c>
      <c r="I10" s="330">
        <f>Bevételek!C253</f>
        <v>0</v>
      </c>
      <c r="J10" s="330">
        <f>Bevételek!D253</f>
        <v>0</v>
      </c>
      <c r="K10" s="330">
        <f>Bevételek!E253</f>
        <v>0</v>
      </c>
      <c r="L10" s="330">
        <f t="shared" si="0"/>
        <v>97700</v>
      </c>
      <c r="M10" s="330">
        <f t="shared" si="0"/>
        <v>147700</v>
      </c>
      <c r="N10" s="330">
        <f t="shared" si="0"/>
        <v>129100</v>
      </c>
      <c r="O10" s="90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3822400</v>
      </c>
      <c r="T10" s="5">
        <f>Kiadás!D62</f>
        <v>5062400</v>
      </c>
      <c r="U10" s="5">
        <f>Kiadás!E62</f>
        <v>4685700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3822400</v>
      </c>
      <c r="Z10" s="5">
        <f t="shared" si="1"/>
        <v>5062400</v>
      </c>
      <c r="AA10" s="5">
        <f t="shared" si="1"/>
        <v>4685700</v>
      </c>
    </row>
    <row r="11" spans="1:27" s="11" customFormat="1" ht="30">
      <c r="A11" s="1">
        <v>8</v>
      </c>
      <c r="B11" s="334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90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2390336</v>
      </c>
      <c r="T11" s="5">
        <f>Kiadás!D125</f>
        <v>3765376</v>
      </c>
      <c r="U11" s="5">
        <f>Kiadás!E125</f>
        <v>3746374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2390336</v>
      </c>
      <c r="Z11" s="5">
        <f t="shared" si="1"/>
        <v>3765376</v>
      </c>
      <c r="AA11" s="5">
        <f t="shared" si="1"/>
        <v>3746374</v>
      </c>
    </row>
    <row r="12" spans="1:27" s="11" customFormat="1" ht="15.75">
      <c r="A12" s="1">
        <v>9</v>
      </c>
      <c r="B12" s="89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72855623</v>
      </c>
      <c r="G12" s="13">
        <f t="shared" si="2"/>
        <v>87612328</v>
      </c>
      <c r="H12" s="13">
        <f t="shared" si="2"/>
        <v>86463184</v>
      </c>
      <c r="I12" s="13">
        <f t="shared" si="2"/>
        <v>7911000</v>
      </c>
      <c r="J12" s="13">
        <f t="shared" si="2"/>
        <v>7911000</v>
      </c>
      <c r="K12" s="13">
        <f t="shared" si="2"/>
        <v>6980235</v>
      </c>
      <c r="L12" s="13">
        <f t="shared" si="2"/>
        <v>80766623</v>
      </c>
      <c r="M12" s="13">
        <f t="shared" si="2"/>
        <v>95523328</v>
      </c>
      <c r="N12" s="13">
        <f t="shared" si="2"/>
        <v>93443419</v>
      </c>
      <c r="O12" s="89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61149105</v>
      </c>
      <c r="T12" s="13">
        <f t="shared" si="3"/>
        <v>66509620</v>
      </c>
      <c r="U12" s="13">
        <f t="shared" si="3"/>
        <v>62768866</v>
      </c>
      <c r="V12" s="13">
        <f t="shared" si="3"/>
        <v>1930500</v>
      </c>
      <c r="W12" s="13">
        <f t="shared" si="3"/>
        <v>1930500</v>
      </c>
      <c r="X12" s="13">
        <f t="shared" si="3"/>
        <v>1802733</v>
      </c>
      <c r="Y12" s="13">
        <f t="shared" si="3"/>
        <v>63079605</v>
      </c>
      <c r="Z12" s="13">
        <f t="shared" si="3"/>
        <v>68440120</v>
      </c>
      <c r="AA12" s="13">
        <f t="shared" si="3"/>
        <v>64571599</v>
      </c>
    </row>
    <row r="13" spans="1:27" s="11" customFormat="1" ht="15.75">
      <c r="A13" s="1">
        <v>10</v>
      </c>
      <c r="B13" s="91" t="s">
        <v>125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11706518</v>
      </c>
      <c r="G13" s="92">
        <f t="shared" si="4"/>
        <v>21102708</v>
      </c>
      <c r="H13" s="92">
        <f t="shared" si="4"/>
        <v>23694318</v>
      </c>
      <c r="I13" s="92">
        <f t="shared" si="4"/>
        <v>5980500</v>
      </c>
      <c r="J13" s="92">
        <f t="shared" si="4"/>
        <v>5980500</v>
      </c>
      <c r="K13" s="92">
        <f t="shared" si="4"/>
        <v>5177502</v>
      </c>
      <c r="L13" s="92">
        <f t="shared" si="4"/>
        <v>17687018</v>
      </c>
      <c r="M13" s="92">
        <f t="shared" si="4"/>
        <v>27083208</v>
      </c>
      <c r="N13" s="92">
        <f t="shared" si="4"/>
        <v>28871820</v>
      </c>
      <c r="O13" s="338" t="s">
        <v>111</v>
      </c>
      <c r="P13" s="335">
        <f>Kiadás!C153</f>
        <v>0</v>
      </c>
      <c r="Q13" s="335">
        <f>Kiadás!D153</f>
        <v>0</v>
      </c>
      <c r="R13" s="335">
        <f>Kiadás!E153</f>
        <v>0</v>
      </c>
      <c r="S13" s="335">
        <f>Kiadás!C154</f>
        <v>553579</v>
      </c>
      <c r="T13" s="335">
        <f>Kiadás!D154</f>
        <v>1635870</v>
      </c>
      <c r="U13" s="335">
        <f>Kiadás!E154</f>
        <v>983766</v>
      </c>
      <c r="V13" s="335">
        <f>Kiadás!C155</f>
        <v>0</v>
      </c>
      <c r="W13" s="335">
        <f>Kiadás!D155</f>
        <v>0</v>
      </c>
      <c r="X13" s="335">
        <f>Kiadás!E155</f>
        <v>0</v>
      </c>
      <c r="Y13" s="335">
        <f>P13+S13+V13</f>
        <v>553579</v>
      </c>
      <c r="Z13" s="335">
        <f>Q13+T13+W13</f>
        <v>1635870</v>
      </c>
      <c r="AA13" s="335">
        <f>R13+U13+X13</f>
        <v>983766</v>
      </c>
    </row>
    <row r="14" spans="1:27" s="11" customFormat="1" ht="15.75">
      <c r="A14" s="1">
        <v>11</v>
      </c>
      <c r="B14" s="91" t="s">
        <v>116</v>
      </c>
      <c r="C14" s="5">
        <f>Bevételek!C272</f>
        <v>0</v>
      </c>
      <c r="D14" s="5">
        <f>Bevételek!D272</f>
        <v>0</v>
      </c>
      <c r="E14" s="5">
        <f>Bevételek!E272</f>
        <v>0</v>
      </c>
      <c r="F14" s="5">
        <f>Bevételek!C273</f>
        <v>15415077</v>
      </c>
      <c r="G14" s="5">
        <f>Bevételek!D273</f>
        <v>15144939</v>
      </c>
      <c r="H14" s="5">
        <f>Bevételek!E273</f>
        <v>15144939</v>
      </c>
      <c r="I14" s="5">
        <f>Bevételek!C274</f>
        <v>0</v>
      </c>
      <c r="J14" s="5">
        <f>Bevételek!D274</f>
        <v>0</v>
      </c>
      <c r="K14" s="5">
        <f>Bevételek!E274</f>
        <v>0</v>
      </c>
      <c r="L14" s="5">
        <f aca="true" t="shared" si="5" ref="L14:N15">C14+F14+I14</f>
        <v>15415077</v>
      </c>
      <c r="M14" s="5">
        <f t="shared" si="5"/>
        <v>15144939</v>
      </c>
      <c r="N14" s="5">
        <f t="shared" si="5"/>
        <v>15144939</v>
      </c>
      <c r="O14" s="339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</row>
    <row r="15" spans="1:27" s="11" customFormat="1" ht="15.75">
      <c r="A15" s="1">
        <v>12</v>
      </c>
      <c r="B15" s="91" t="s">
        <v>117</v>
      </c>
      <c r="C15" s="5">
        <f>Bevételek!C293</f>
        <v>0</v>
      </c>
      <c r="D15" s="5">
        <f>Bevételek!D293</f>
        <v>0</v>
      </c>
      <c r="E15" s="5">
        <f>Bevételek!E293</f>
        <v>0</v>
      </c>
      <c r="F15" s="5">
        <f>Bevételek!C294</f>
        <v>0</v>
      </c>
      <c r="G15" s="5">
        <f>Bevételek!D294</f>
        <v>1082291</v>
      </c>
      <c r="H15" s="5">
        <f>Bevételek!E294</f>
        <v>1082291</v>
      </c>
      <c r="I15" s="5">
        <f>Bevételek!C295</f>
        <v>0</v>
      </c>
      <c r="J15" s="5">
        <f>Bevételek!D295</f>
        <v>0</v>
      </c>
      <c r="K15" s="5">
        <f>Bevételek!E295</f>
        <v>0</v>
      </c>
      <c r="L15" s="5">
        <f t="shared" si="5"/>
        <v>0</v>
      </c>
      <c r="M15" s="5">
        <f t="shared" si="5"/>
        <v>1082291</v>
      </c>
      <c r="N15" s="5">
        <f t="shared" si="5"/>
        <v>1082291</v>
      </c>
      <c r="O15" s="340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</row>
    <row r="16" spans="1:27" s="11" customFormat="1" ht="31.5">
      <c r="A16" s="1">
        <v>13</v>
      </c>
      <c r="B16" s="89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88270700</v>
      </c>
      <c r="G16" s="14">
        <f t="shared" si="6"/>
        <v>103839558</v>
      </c>
      <c r="H16" s="14">
        <f t="shared" si="6"/>
        <v>102690414</v>
      </c>
      <c r="I16" s="14">
        <f t="shared" si="6"/>
        <v>7911000</v>
      </c>
      <c r="J16" s="14">
        <f t="shared" si="6"/>
        <v>7911000</v>
      </c>
      <c r="K16" s="14">
        <f t="shared" si="6"/>
        <v>6980235</v>
      </c>
      <c r="L16" s="14">
        <f t="shared" si="6"/>
        <v>96181700</v>
      </c>
      <c r="M16" s="14">
        <f t="shared" si="6"/>
        <v>111750558</v>
      </c>
      <c r="N16" s="14">
        <f t="shared" si="6"/>
        <v>109670649</v>
      </c>
      <c r="O16" s="89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61702684</v>
      </c>
      <c r="T16" s="14">
        <f t="shared" si="7"/>
        <v>68145490</v>
      </c>
      <c r="U16" s="14">
        <f t="shared" si="7"/>
        <v>63752632</v>
      </c>
      <c r="V16" s="14">
        <f t="shared" si="7"/>
        <v>1930500</v>
      </c>
      <c r="W16" s="14">
        <f t="shared" si="7"/>
        <v>1930500</v>
      </c>
      <c r="X16" s="14">
        <f t="shared" si="7"/>
        <v>1802733</v>
      </c>
      <c r="Y16" s="14">
        <f t="shared" si="7"/>
        <v>63633184</v>
      </c>
      <c r="Z16" s="14">
        <f t="shared" si="7"/>
        <v>70075990</v>
      </c>
      <c r="AA16" s="14">
        <f t="shared" si="7"/>
        <v>65555365</v>
      </c>
    </row>
    <row r="17" spans="1:27" s="93" customFormat="1" ht="16.5">
      <c r="A17" s="1">
        <v>14</v>
      </c>
      <c r="B17" s="341" t="s">
        <v>119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89"/>
      <c r="O17" s="347" t="s">
        <v>98</v>
      </c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9"/>
    </row>
    <row r="18" spans="1:27" s="11" customFormat="1" ht="47.25">
      <c r="A18" s="1">
        <v>15</v>
      </c>
      <c r="B18" s="88" t="s">
        <v>285</v>
      </c>
      <c r="C18" s="5">
        <f>Bevételek!C126</f>
        <v>0</v>
      </c>
      <c r="D18" s="5">
        <f>Bevételek!D126</f>
        <v>0</v>
      </c>
      <c r="E18" s="5">
        <f>Bevételek!E126</f>
        <v>0</v>
      </c>
      <c r="F18" s="5">
        <f>Bevételek!C127</f>
        <v>0</v>
      </c>
      <c r="G18" s="5">
        <f>Bevételek!D127</f>
        <v>190000</v>
      </c>
      <c r="H18" s="5">
        <f>Bevételek!E127</f>
        <v>190000</v>
      </c>
      <c r="I18" s="5">
        <f>Bevételek!C128</f>
        <v>0</v>
      </c>
      <c r="J18" s="5">
        <f>Bevételek!D128</f>
        <v>0</v>
      </c>
      <c r="K18" s="5">
        <f>Bevételek!E128</f>
        <v>0</v>
      </c>
      <c r="L18" s="5">
        <f aca="true" t="shared" si="8" ref="L18:N20">C18+F18+I18</f>
        <v>0</v>
      </c>
      <c r="M18" s="5">
        <f t="shared" si="8"/>
        <v>190000</v>
      </c>
      <c r="N18" s="5">
        <f t="shared" si="8"/>
        <v>190000</v>
      </c>
      <c r="O18" s="88" t="s">
        <v>93</v>
      </c>
      <c r="P18" s="5">
        <f>Kiadás!C129</f>
        <v>0</v>
      </c>
      <c r="Q18" s="5"/>
      <c r="R18" s="5"/>
      <c r="S18" s="5">
        <f>Kiadás!C130</f>
        <v>19318220</v>
      </c>
      <c r="T18" s="5">
        <f>Kiadás!D130</f>
        <v>27290755</v>
      </c>
      <c r="U18" s="5">
        <f>Kiadás!E130</f>
        <v>27287642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19318220</v>
      </c>
      <c r="Z18" s="5">
        <f t="shared" si="9"/>
        <v>27290755</v>
      </c>
      <c r="AA18" s="5">
        <f t="shared" si="9"/>
        <v>27287642</v>
      </c>
    </row>
    <row r="19" spans="1:27" s="11" customFormat="1" ht="15.75">
      <c r="A19" s="1">
        <v>16</v>
      </c>
      <c r="B19" s="88" t="s">
        <v>119</v>
      </c>
      <c r="C19" s="5">
        <f>Bevételek!C237</f>
        <v>0</v>
      </c>
      <c r="D19" s="5">
        <f>Bevételek!D237</f>
        <v>0</v>
      </c>
      <c r="E19" s="5">
        <f>Bevételek!E237</f>
        <v>0</v>
      </c>
      <c r="F19" s="5">
        <f>Bevételek!C238</f>
        <v>0</v>
      </c>
      <c r="G19" s="5">
        <f>Bevételek!D238</f>
        <v>18000</v>
      </c>
      <c r="H19" s="5">
        <f>Bevételek!E238</f>
        <v>18000</v>
      </c>
      <c r="I19" s="5">
        <f>Bevételek!C239</f>
        <v>0</v>
      </c>
      <c r="J19" s="5">
        <f>Bevételek!D239</f>
        <v>0</v>
      </c>
      <c r="K19" s="5">
        <f>Bevételek!E239</f>
        <v>0</v>
      </c>
      <c r="L19" s="5">
        <f t="shared" si="8"/>
        <v>0</v>
      </c>
      <c r="M19" s="5">
        <f t="shared" si="8"/>
        <v>18000</v>
      </c>
      <c r="N19" s="5">
        <f t="shared" si="8"/>
        <v>18000</v>
      </c>
      <c r="O19" s="88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34224473</v>
      </c>
      <c r="T19" s="5">
        <f>Kiadás!D134</f>
        <v>14690524</v>
      </c>
      <c r="U19" s="5">
        <f>Kiadás!E134</f>
        <v>12002902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34224473</v>
      </c>
      <c r="Z19" s="5">
        <f t="shared" si="9"/>
        <v>14690524</v>
      </c>
      <c r="AA19" s="5">
        <f t="shared" si="9"/>
        <v>12002902</v>
      </c>
    </row>
    <row r="20" spans="1:27" s="11" customFormat="1" ht="31.5">
      <c r="A20" s="1">
        <v>17</v>
      </c>
      <c r="B20" s="88" t="s">
        <v>356</v>
      </c>
      <c r="C20" s="5">
        <f>Bevételek!C264</f>
        <v>0</v>
      </c>
      <c r="D20" s="5">
        <f>Bevételek!D264</f>
        <v>0</v>
      </c>
      <c r="E20" s="5">
        <f>Bevételek!E264</f>
        <v>0</v>
      </c>
      <c r="F20" s="5">
        <f>Bevételek!C265</f>
        <v>242500</v>
      </c>
      <c r="G20" s="5">
        <f>Bevételek!D265</f>
        <v>242500</v>
      </c>
      <c r="H20" s="5">
        <f>Bevételek!E265</f>
        <v>0</v>
      </c>
      <c r="I20" s="5">
        <f>Bevételek!C266</f>
        <v>0</v>
      </c>
      <c r="J20" s="5">
        <f>Bevételek!D266</f>
        <v>0</v>
      </c>
      <c r="K20" s="5">
        <f>Bevételek!E266</f>
        <v>0</v>
      </c>
      <c r="L20" s="5">
        <f t="shared" si="8"/>
        <v>242500</v>
      </c>
      <c r="M20" s="5">
        <f t="shared" si="8"/>
        <v>242500</v>
      </c>
      <c r="N20" s="5">
        <f t="shared" si="8"/>
        <v>0</v>
      </c>
      <c r="O20" s="88" t="s">
        <v>193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45496</v>
      </c>
      <c r="T20" s="5">
        <f>Kiadás!D138</f>
        <v>143789</v>
      </c>
      <c r="U20" s="5">
        <f>Kiadás!E138</f>
        <v>143789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45496</v>
      </c>
      <c r="Z20" s="5">
        <f t="shared" si="9"/>
        <v>143789</v>
      </c>
      <c r="AA20" s="5">
        <f t="shared" si="9"/>
        <v>143789</v>
      </c>
    </row>
    <row r="21" spans="1:27" s="11" customFormat="1" ht="15.75">
      <c r="A21" s="1">
        <v>18</v>
      </c>
      <c r="B21" s="89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242500</v>
      </c>
      <c r="G21" s="13">
        <f t="shared" si="10"/>
        <v>450500</v>
      </c>
      <c r="H21" s="13">
        <f t="shared" si="10"/>
        <v>208000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242500</v>
      </c>
      <c r="M21" s="13">
        <f t="shared" si="10"/>
        <v>450500</v>
      </c>
      <c r="N21" s="13">
        <f t="shared" si="10"/>
        <v>208000</v>
      </c>
      <c r="O21" s="89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53588189</v>
      </c>
      <c r="T21" s="13">
        <f t="shared" si="11"/>
        <v>42125068</v>
      </c>
      <c r="U21" s="13">
        <f t="shared" si="11"/>
        <v>39434333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53588189</v>
      </c>
      <c r="Z21" s="13">
        <f t="shared" si="11"/>
        <v>42125068</v>
      </c>
      <c r="AA21" s="13">
        <f t="shared" si="11"/>
        <v>39434333</v>
      </c>
    </row>
    <row r="22" spans="1:27" s="11" customFormat="1" ht="15.75">
      <c r="A22" s="1">
        <v>19</v>
      </c>
      <c r="B22" s="91" t="s">
        <v>125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-53345689</v>
      </c>
      <c r="G22" s="92">
        <f t="shared" si="12"/>
        <v>-41674568</v>
      </c>
      <c r="H22" s="92">
        <f t="shared" si="12"/>
        <v>-39226333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-53345689</v>
      </c>
      <c r="M22" s="92">
        <f t="shared" si="12"/>
        <v>-41674568</v>
      </c>
      <c r="N22" s="92">
        <f t="shared" si="12"/>
        <v>-39226333</v>
      </c>
      <c r="O22" s="338" t="s">
        <v>111</v>
      </c>
      <c r="P22" s="335">
        <f>Kiadás!C168</f>
        <v>0</v>
      </c>
      <c r="Q22" s="335">
        <f>Kiadás!D168</f>
        <v>0</v>
      </c>
      <c r="R22" s="335">
        <f>Kiadás!E168</f>
        <v>0</v>
      </c>
      <c r="S22" s="335">
        <f>Kiadás!C169</f>
        <v>0</v>
      </c>
      <c r="T22" s="335">
        <f>Kiadás!D169</f>
        <v>0</v>
      </c>
      <c r="U22" s="335">
        <f>Kiadás!E169</f>
        <v>0</v>
      </c>
      <c r="V22" s="335">
        <f>Kiadás!C170</f>
        <v>0</v>
      </c>
      <c r="W22" s="335">
        <f>Kiadás!D170</f>
        <v>0</v>
      </c>
      <c r="X22" s="335">
        <f>Kiadás!E170</f>
        <v>0</v>
      </c>
      <c r="Y22" s="335">
        <f>P22+S22+V22</f>
        <v>0</v>
      </c>
      <c r="Z22" s="335">
        <f>Q22+T22+W22</f>
        <v>0</v>
      </c>
      <c r="AA22" s="335">
        <f>R22+U22+X22</f>
        <v>0</v>
      </c>
    </row>
    <row r="23" spans="1:27" s="11" customFormat="1" ht="15.75">
      <c r="A23" s="1">
        <v>20</v>
      </c>
      <c r="B23" s="91" t="s">
        <v>116</v>
      </c>
      <c r="C23" s="5">
        <f>Bevételek!C279</f>
        <v>0</v>
      </c>
      <c r="D23" s="5">
        <f>Bevételek!D279</f>
        <v>0</v>
      </c>
      <c r="E23" s="5">
        <f>Bevételek!E279</f>
        <v>0</v>
      </c>
      <c r="F23" s="5">
        <f>Bevételek!C280</f>
        <v>0</v>
      </c>
      <c r="G23" s="5">
        <f>Bevételek!D280</f>
        <v>0</v>
      </c>
      <c r="H23" s="5">
        <f>Bevételek!E280</f>
        <v>0</v>
      </c>
      <c r="I23" s="5">
        <f>Bevételek!C281</f>
        <v>0</v>
      </c>
      <c r="J23" s="5">
        <f>Bevételek!D281</f>
        <v>0</v>
      </c>
      <c r="K23" s="5">
        <f>Bevételek!E281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39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</row>
    <row r="24" spans="1:27" s="11" customFormat="1" ht="15.75">
      <c r="A24" s="1">
        <v>21</v>
      </c>
      <c r="B24" s="91" t="s">
        <v>117</v>
      </c>
      <c r="C24" s="5">
        <f>Bevételek!C306</f>
        <v>0</v>
      </c>
      <c r="D24" s="5">
        <f>Bevételek!D306</f>
        <v>0</v>
      </c>
      <c r="E24" s="5">
        <f>Bevételek!E306</f>
        <v>0</v>
      </c>
      <c r="F24" s="5">
        <f>Bevételek!C307</f>
        <v>20797173</v>
      </c>
      <c r="G24" s="5">
        <f>Bevételek!D307</f>
        <v>0</v>
      </c>
      <c r="H24" s="5">
        <f>Bevételek!E307</f>
        <v>0</v>
      </c>
      <c r="I24" s="5">
        <f>Bevételek!C308</f>
        <v>0</v>
      </c>
      <c r="J24" s="5">
        <f>Bevételek!D308</f>
        <v>0</v>
      </c>
      <c r="K24" s="5">
        <f>Bevételek!E308</f>
        <v>0</v>
      </c>
      <c r="L24" s="5">
        <f t="shared" si="13"/>
        <v>20797173</v>
      </c>
      <c r="M24" s="5">
        <f t="shared" si="13"/>
        <v>0</v>
      </c>
      <c r="N24" s="5">
        <f t="shared" si="13"/>
        <v>0</v>
      </c>
      <c r="O24" s="340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</row>
    <row r="25" spans="1:27" s="11" customFormat="1" ht="31.5">
      <c r="A25" s="1">
        <v>22</v>
      </c>
      <c r="B25" s="89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21039673</v>
      </c>
      <c r="G25" s="14">
        <f t="shared" si="14"/>
        <v>450500</v>
      </c>
      <c r="H25" s="14">
        <f t="shared" si="14"/>
        <v>208000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21039673</v>
      </c>
      <c r="M25" s="14">
        <f t="shared" si="14"/>
        <v>450500</v>
      </c>
      <c r="N25" s="14">
        <f t="shared" si="14"/>
        <v>208000</v>
      </c>
      <c r="O25" s="89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53588189</v>
      </c>
      <c r="T25" s="14">
        <f t="shared" si="15"/>
        <v>42125068</v>
      </c>
      <c r="U25" s="14">
        <f t="shared" si="15"/>
        <v>39434333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53588189</v>
      </c>
      <c r="Z25" s="14">
        <f t="shared" si="15"/>
        <v>42125068</v>
      </c>
      <c r="AA25" s="14">
        <f t="shared" si="15"/>
        <v>39434333</v>
      </c>
    </row>
    <row r="26" spans="1:27" s="93" customFormat="1" ht="16.5">
      <c r="A26" s="1">
        <v>23</v>
      </c>
      <c r="B26" s="344" t="s">
        <v>121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63"/>
      <c r="O26" s="347" t="s">
        <v>122</v>
      </c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9"/>
    </row>
    <row r="27" spans="1:27" s="11" customFormat="1" ht="15.75">
      <c r="A27" s="1">
        <v>24</v>
      </c>
      <c r="B27" s="88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73098123</v>
      </c>
      <c r="G27" s="5">
        <f t="shared" si="16"/>
        <v>88062828</v>
      </c>
      <c r="H27" s="5">
        <f t="shared" si="16"/>
        <v>86671184</v>
      </c>
      <c r="I27" s="5">
        <f t="shared" si="16"/>
        <v>7911000</v>
      </c>
      <c r="J27" s="5">
        <f t="shared" si="16"/>
        <v>7911000</v>
      </c>
      <c r="K27" s="5">
        <f t="shared" si="16"/>
        <v>6980235</v>
      </c>
      <c r="L27" s="5">
        <f t="shared" si="16"/>
        <v>81009123</v>
      </c>
      <c r="M27" s="5">
        <f t="shared" si="16"/>
        <v>95973828</v>
      </c>
      <c r="N27" s="5">
        <f t="shared" si="16"/>
        <v>93651419</v>
      </c>
      <c r="O27" s="88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114737294</v>
      </c>
      <c r="T27" s="5">
        <f t="shared" si="17"/>
        <v>108634688</v>
      </c>
      <c r="U27" s="5">
        <f t="shared" si="17"/>
        <v>102203199</v>
      </c>
      <c r="V27" s="5">
        <f t="shared" si="17"/>
        <v>1930500</v>
      </c>
      <c r="W27" s="5">
        <f t="shared" si="17"/>
        <v>1930500</v>
      </c>
      <c r="X27" s="5">
        <f t="shared" si="17"/>
        <v>1802733</v>
      </c>
      <c r="Y27" s="5">
        <f t="shared" si="17"/>
        <v>116667794</v>
      </c>
      <c r="Z27" s="5">
        <f t="shared" si="17"/>
        <v>110565188</v>
      </c>
      <c r="AA27" s="5">
        <f t="shared" si="17"/>
        <v>104005932</v>
      </c>
    </row>
    <row r="28" spans="1:27" s="11" customFormat="1" ht="15.75">
      <c r="A28" s="1">
        <v>25</v>
      </c>
      <c r="B28" s="91" t="s">
        <v>125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-41639171</v>
      </c>
      <c r="G28" s="92">
        <f t="shared" si="18"/>
        <v>-20571860</v>
      </c>
      <c r="H28" s="92">
        <f t="shared" si="18"/>
        <v>-15532015</v>
      </c>
      <c r="I28" s="92">
        <f t="shared" si="18"/>
        <v>5980500</v>
      </c>
      <c r="J28" s="92">
        <f t="shared" si="18"/>
        <v>5980500</v>
      </c>
      <c r="K28" s="92">
        <f t="shared" si="18"/>
        <v>5177502</v>
      </c>
      <c r="L28" s="92">
        <f t="shared" si="18"/>
        <v>-35658671</v>
      </c>
      <c r="M28" s="92">
        <f t="shared" si="18"/>
        <v>-14591360</v>
      </c>
      <c r="N28" s="92">
        <f t="shared" si="18"/>
        <v>-10354513</v>
      </c>
      <c r="O28" s="338" t="s">
        <v>118</v>
      </c>
      <c r="P28" s="335">
        <f aca="true" t="shared" si="19" ref="P28:AA28">P13+P22</f>
        <v>0</v>
      </c>
      <c r="Q28" s="335">
        <f t="shared" si="19"/>
        <v>0</v>
      </c>
      <c r="R28" s="335">
        <f t="shared" si="19"/>
        <v>0</v>
      </c>
      <c r="S28" s="335">
        <f t="shared" si="19"/>
        <v>553579</v>
      </c>
      <c r="T28" s="335">
        <f t="shared" si="19"/>
        <v>1635870</v>
      </c>
      <c r="U28" s="335">
        <f t="shared" si="19"/>
        <v>983766</v>
      </c>
      <c r="V28" s="335">
        <f t="shared" si="19"/>
        <v>0</v>
      </c>
      <c r="W28" s="335">
        <f t="shared" si="19"/>
        <v>0</v>
      </c>
      <c r="X28" s="335">
        <f t="shared" si="19"/>
        <v>0</v>
      </c>
      <c r="Y28" s="335">
        <f t="shared" si="19"/>
        <v>553579</v>
      </c>
      <c r="Z28" s="335">
        <f t="shared" si="19"/>
        <v>1635870</v>
      </c>
      <c r="AA28" s="335">
        <f t="shared" si="19"/>
        <v>983766</v>
      </c>
    </row>
    <row r="29" spans="1:27" s="11" customFormat="1" ht="15.75">
      <c r="A29" s="1">
        <v>26</v>
      </c>
      <c r="B29" s="91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15415077</v>
      </c>
      <c r="G29" s="5">
        <f t="shared" si="20"/>
        <v>15144939</v>
      </c>
      <c r="H29" s="5">
        <f t="shared" si="20"/>
        <v>15144939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15415077</v>
      </c>
      <c r="M29" s="5">
        <f t="shared" si="20"/>
        <v>15144939</v>
      </c>
      <c r="N29" s="5">
        <f t="shared" si="20"/>
        <v>15144939</v>
      </c>
      <c r="O29" s="339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</row>
    <row r="30" spans="1:27" s="11" customFormat="1" ht="15.75">
      <c r="A30" s="1">
        <v>27</v>
      </c>
      <c r="B30" s="91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20797173</v>
      </c>
      <c r="G30" s="5">
        <f t="shared" si="21"/>
        <v>1082291</v>
      </c>
      <c r="H30" s="5">
        <f t="shared" si="21"/>
        <v>1082291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20797173</v>
      </c>
      <c r="M30" s="5">
        <f t="shared" si="21"/>
        <v>1082291</v>
      </c>
      <c r="N30" s="5">
        <f t="shared" si="21"/>
        <v>1082291</v>
      </c>
      <c r="O30" s="340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</row>
    <row r="31" spans="1:27" s="11" customFormat="1" ht="15.75">
      <c r="A31" s="1">
        <v>28</v>
      </c>
      <c r="B31" s="87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109310373</v>
      </c>
      <c r="G31" s="14">
        <f t="shared" si="22"/>
        <v>104290058</v>
      </c>
      <c r="H31" s="14">
        <f t="shared" si="22"/>
        <v>102898414</v>
      </c>
      <c r="I31" s="14">
        <f t="shared" si="22"/>
        <v>7911000</v>
      </c>
      <c r="J31" s="14">
        <f t="shared" si="22"/>
        <v>7911000</v>
      </c>
      <c r="K31" s="14">
        <f t="shared" si="22"/>
        <v>6980235</v>
      </c>
      <c r="L31" s="14">
        <f t="shared" si="22"/>
        <v>117221373</v>
      </c>
      <c r="M31" s="14">
        <f t="shared" si="22"/>
        <v>112201058</v>
      </c>
      <c r="N31" s="14">
        <f t="shared" si="22"/>
        <v>109878649</v>
      </c>
      <c r="O31" s="87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115290873</v>
      </c>
      <c r="T31" s="14">
        <f t="shared" si="23"/>
        <v>110270558</v>
      </c>
      <c r="U31" s="14">
        <f t="shared" si="23"/>
        <v>103186965</v>
      </c>
      <c r="V31" s="14">
        <f t="shared" si="23"/>
        <v>1930500</v>
      </c>
      <c r="W31" s="14">
        <f t="shared" si="23"/>
        <v>1930500</v>
      </c>
      <c r="X31" s="14">
        <f t="shared" si="23"/>
        <v>1802733</v>
      </c>
      <c r="Y31" s="14">
        <f t="shared" si="23"/>
        <v>117221373</v>
      </c>
      <c r="Z31" s="14">
        <f t="shared" si="23"/>
        <v>112201058</v>
      </c>
      <c r="AA31" s="14">
        <f t="shared" si="23"/>
        <v>104989698</v>
      </c>
    </row>
    <row r="32" spans="12:14" ht="15">
      <c r="L32" s="42"/>
      <c r="M32" s="42"/>
      <c r="N32" s="42"/>
    </row>
    <row r="33" spans="12:14" ht="15">
      <c r="L33" s="42"/>
      <c r="M33" s="42"/>
      <c r="N33" s="42"/>
    </row>
  </sheetData>
  <sheetProtection/>
  <mergeCells count="69">
    <mergeCell ref="B17:N17"/>
    <mergeCell ref="B26:N26"/>
    <mergeCell ref="Z13:Z15"/>
    <mergeCell ref="U22:U24"/>
    <mergeCell ref="O6:AA6"/>
    <mergeCell ref="W28:W30"/>
    <mergeCell ref="X28:X30"/>
    <mergeCell ref="Z28:Z30"/>
    <mergeCell ref="AA28:AA30"/>
    <mergeCell ref="O26:AA26"/>
    <mergeCell ref="O17:AA17"/>
    <mergeCell ref="W13:W15"/>
    <mergeCell ref="X13:X15"/>
    <mergeCell ref="R28:R30"/>
    <mergeCell ref="S22:S24"/>
    <mergeCell ref="AA13:AA15"/>
    <mergeCell ref="W22:W24"/>
    <mergeCell ref="X22:X24"/>
    <mergeCell ref="Z22:Z24"/>
    <mergeCell ref="AA22:AA24"/>
    <mergeCell ref="T13:T15"/>
    <mergeCell ref="U13:U15"/>
    <mergeCell ref="T22:T24"/>
    <mergeCell ref="P4:R4"/>
    <mergeCell ref="S4:U4"/>
    <mergeCell ref="V4:X4"/>
    <mergeCell ref="T28:T30"/>
    <mergeCell ref="U28:U30"/>
    <mergeCell ref="Q13:Q15"/>
    <mergeCell ref="R13:R15"/>
    <mergeCell ref="Q22:Q24"/>
    <mergeCell ref="R22:R24"/>
    <mergeCell ref="Q28:Q30"/>
    <mergeCell ref="Y13:Y15"/>
    <mergeCell ref="V22:V24"/>
    <mergeCell ref="A1:Y1"/>
    <mergeCell ref="B4:B5"/>
    <mergeCell ref="C4:E4"/>
    <mergeCell ref="O4:O5"/>
    <mergeCell ref="Y4:AA4"/>
    <mergeCell ref="F4:H4"/>
    <mergeCell ref="I4:K4"/>
    <mergeCell ref="L4:N4"/>
    <mergeCell ref="V13:V15"/>
    <mergeCell ref="O13:O15"/>
    <mergeCell ref="V28:V30"/>
    <mergeCell ref="Y22:Y24"/>
    <mergeCell ref="S28:S30"/>
    <mergeCell ref="Y28:Y30"/>
    <mergeCell ref="O28:O30"/>
    <mergeCell ref="P28:P30"/>
    <mergeCell ref="P22:P24"/>
    <mergeCell ref="E10:E11"/>
    <mergeCell ref="G10:G11"/>
    <mergeCell ref="H10:H11"/>
    <mergeCell ref="S13:S15"/>
    <mergeCell ref="O22:O24"/>
    <mergeCell ref="P13:P15"/>
    <mergeCell ref="M10:M11"/>
    <mergeCell ref="N10:N11"/>
    <mergeCell ref="I10:I11"/>
    <mergeCell ref="J10:J11"/>
    <mergeCell ref="K10:K11"/>
    <mergeCell ref="B6:N6"/>
    <mergeCell ref="F10:F11"/>
    <mergeCell ref="L10:L11"/>
    <mergeCell ref="B10:B11"/>
    <mergeCell ref="C10:C11"/>
    <mergeCell ref="D10:D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  <headerFooter>
    <oddHeader>&amp;R&amp;"Arial,Normál"&amp;10 1. melléklet a 4/2018.(V.29.)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D89" sqref="D89"/>
    </sheetView>
  </sheetViews>
  <sheetFormatPr defaultColWidth="12.00390625" defaultRowHeight="15"/>
  <cols>
    <col min="1" max="1" width="5.7109375" style="170" customWidth="1"/>
    <col min="2" max="2" width="41.421875" style="171" customWidth="1"/>
    <col min="3" max="4" width="21.140625" style="171" customWidth="1"/>
    <col min="5" max="16384" width="12.00390625" style="171" customWidth="1"/>
  </cols>
  <sheetData>
    <row r="1" spans="1:7" s="169" customFormat="1" ht="17.25" customHeight="1">
      <c r="A1" s="368" t="s">
        <v>666</v>
      </c>
      <c r="B1" s="368"/>
      <c r="C1" s="368"/>
      <c r="D1" s="368"/>
      <c r="E1" s="168"/>
      <c r="F1" s="168"/>
      <c r="G1" s="168"/>
    </row>
    <row r="2" ht="11.25" customHeight="1"/>
    <row r="3" spans="1:4" s="170" customFormat="1" ht="13.5" customHeight="1">
      <c r="A3" s="172"/>
      <c r="B3" s="173" t="s">
        <v>0</v>
      </c>
      <c r="C3" s="173" t="s">
        <v>2</v>
      </c>
      <c r="D3" s="173" t="s">
        <v>2</v>
      </c>
    </row>
    <row r="4" spans="1:4" ht="15.75">
      <c r="A4" s="174">
        <v>1</v>
      </c>
      <c r="B4" s="175" t="s">
        <v>9</v>
      </c>
      <c r="C4" s="176">
        <v>42735</v>
      </c>
      <c r="D4" s="176">
        <v>43100</v>
      </c>
    </row>
    <row r="5" spans="1:4" ht="15.75">
      <c r="A5" s="174">
        <v>2</v>
      </c>
      <c r="B5" s="175" t="s">
        <v>667</v>
      </c>
      <c r="C5" s="176"/>
      <c r="D5" s="176"/>
    </row>
    <row r="6" spans="1:4" ht="12.75">
      <c r="A6" s="174">
        <v>3</v>
      </c>
      <c r="B6" s="177" t="s">
        <v>668</v>
      </c>
      <c r="C6" s="177">
        <f>SUM(C7:C8)</f>
        <v>0</v>
      </c>
      <c r="D6" s="177">
        <f>SUM(D7:D8)</f>
        <v>983726</v>
      </c>
    </row>
    <row r="7" spans="1:4" ht="12.75">
      <c r="A7" s="174">
        <v>4</v>
      </c>
      <c r="B7" s="178" t="s">
        <v>669</v>
      </c>
      <c r="C7" s="178">
        <v>0</v>
      </c>
      <c r="D7" s="178">
        <v>0</v>
      </c>
    </row>
    <row r="8" spans="1:4" ht="12.75">
      <c r="A8" s="174">
        <v>5</v>
      </c>
      <c r="B8" s="178" t="s">
        <v>670</v>
      </c>
      <c r="C8" s="178">
        <v>0</v>
      </c>
      <c r="D8" s="178">
        <v>983726</v>
      </c>
    </row>
    <row r="9" spans="1:4" ht="12.75">
      <c r="A9" s="174">
        <v>6</v>
      </c>
      <c r="B9" s="177" t="s">
        <v>671</v>
      </c>
      <c r="C9" s="177">
        <f>SUM(C10:C12)</f>
        <v>191172581</v>
      </c>
      <c r="D9" s="177">
        <f>SUM(D10:D12)</f>
        <v>213342116</v>
      </c>
    </row>
    <row r="10" spans="1:4" ht="12.75">
      <c r="A10" s="174">
        <v>7</v>
      </c>
      <c r="B10" s="179" t="s">
        <v>672</v>
      </c>
      <c r="C10" s="178">
        <v>178868372</v>
      </c>
      <c r="D10" s="178">
        <v>180083722</v>
      </c>
    </row>
    <row r="11" spans="1:4" ht="12.75">
      <c r="A11" s="174">
        <v>8</v>
      </c>
      <c r="B11" s="179" t="s">
        <v>673</v>
      </c>
      <c r="C11" s="178">
        <v>12113709</v>
      </c>
      <c r="D11" s="178">
        <v>21688195</v>
      </c>
    </row>
    <row r="12" spans="1:4" ht="12.75">
      <c r="A12" s="174">
        <v>9</v>
      </c>
      <c r="B12" s="178" t="s">
        <v>674</v>
      </c>
      <c r="C12" s="178">
        <v>190500</v>
      </c>
      <c r="D12" s="178">
        <v>11570199</v>
      </c>
    </row>
    <row r="13" spans="1:4" ht="12.75">
      <c r="A13" s="174">
        <v>10</v>
      </c>
      <c r="B13" s="177" t="s">
        <v>675</v>
      </c>
      <c r="C13" s="177">
        <f>SUM(C14:C14)</f>
        <v>100000</v>
      </c>
      <c r="D13" s="177">
        <f>SUM(D14:D14)</f>
        <v>100000</v>
      </c>
    </row>
    <row r="14" spans="1:4" ht="12.75">
      <c r="A14" s="174">
        <v>11</v>
      </c>
      <c r="B14" s="179" t="s">
        <v>676</v>
      </c>
      <c r="C14" s="178">
        <v>100000</v>
      </c>
      <c r="D14" s="178">
        <v>100000</v>
      </c>
    </row>
    <row r="15" spans="1:4" ht="12.75">
      <c r="A15" s="174">
        <v>12</v>
      </c>
      <c r="B15" s="177" t="s">
        <v>677</v>
      </c>
      <c r="C15" s="177">
        <f>SUM(C16:C16)</f>
        <v>73639324</v>
      </c>
      <c r="D15" s="177">
        <f>SUM(D16:D16)</f>
        <v>73276764</v>
      </c>
    </row>
    <row r="16" spans="1:4" ht="12.75">
      <c r="A16" s="174">
        <v>13</v>
      </c>
      <c r="B16" s="179" t="s">
        <v>678</v>
      </c>
      <c r="C16" s="178">
        <v>73639324</v>
      </c>
      <c r="D16" s="178">
        <v>73276764</v>
      </c>
    </row>
    <row r="17" spans="1:4" ht="37.5" customHeight="1">
      <c r="A17" s="174">
        <v>14</v>
      </c>
      <c r="B17" s="180" t="s">
        <v>679</v>
      </c>
      <c r="C17" s="181">
        <f>C9+C13+C15+C6</f>
        <v>264911905</v>
      </c>
      <c r="D17" s="181">
        <f>D9+D13+D15+D6</f>
        <v>287702606</v>
      </c>
    </row>
    <row r="18" spans="1:4" ht="13.5">
      <c r="A18" s="174">
        <v>15</v>
      </c>
      <c r="B18" s="182" t="s">
        <v>680</v>
      </c>
      <c r="C18" s="183">
        <f>C19</f>
        <v>0</v>
      </c>
      <c r="D18" s="183">
        <f>D19</f>
        <v>0</v>
      </c>
    </row>
    <row r="19" spans="1:4" ht="12.75">
      <c r="A19" s="174">
        <v>16</v>
      </c>
      <c r="B19" s="184" t="s">
        <v>681</v>
      </c>
      <c r="C19" s="179">
        <v>0</v>
      </c>
      <c r="D19" s="179">
        <v>0</v>
      </c>
    </row>
    <row r="20" spans="1:4" ht="12.75">
      <c r="A20" s="174">
        <v>17</v>
      </c>
      <c r="B20" s="177" t="s">
        <v>682</v>
      </c>
      <c r="C20" s="177">
        <f>C21</f>
        <v>0</v>
      </c>
      <c r="D20" s="177">
        <f>D21</f>
        <v>0</v>
      </c>
    </row>
    <row r="21" spans="1:4" ht="12.75">
      <c r="A21" s="174">
        <v>18</v>
      </c>
      <c r="B21" s="179" t="s">
        <v>683</v>
      </c>
      <c r="C21" s="178">
        <v>0</v>
      </c>
      <c r="D21" s="178">
        <v>0</v>
      </c>
    </row>
    <row r="22" spans="1:4" ht="28.5">
      <c r="A22" s="174">
        <v>19</v>
      </c>
      <c r="B22" s="180" t="s">
        <v>684</v>
      </c>
      <c r="C22" s="185">
        <f>SUM(C18,C20)</f>
        <v>0</v>
      </c>
      <c r="D22" s="185">
        <f>SUM(D18,D20)</f>
        <v>0</v>
      </c>
    </row>
    <row r="23" spans="1:4" ht="12.75">
      <c r="A23" s="174">
        <v>20</v>
      </c>
      <c r="B23" s="177" t="s">
        <v>685</v>
      </c>
      <c r="C23" s="177">
        <f>SUM(C24:C25)</f>
        <v>15415077</v>
      </c>
      <c r="D23" s="177">
        <f>SUM(D24:D25)</f>
        <v>4996394</v>
      </c>
    </row>
    <row r="24" spans="1:4" ht="12.75">
      <c r="A24" s="174">
        <v>21</v>
      </c>
      <c r="B24" s="179" t="s">
        <v>686</v>
      </c>
      <c r="C24" s="178">
        <v>0</v>
      </c>
      <c r="D24" s="178">
        <v>3690</v>
      </c>
    </row>
    <row r="25" spans="1:4" ht="12.75">
      <c r="A25" s="174">
        <v>22</v>
      </c>
      <c r="B25" s="179" t="s">
        <v>687</v>
      </c>
      <c r="C25" s="178">
        <v>15415077</v>
      </c>
      <c r="D25" s="178">
        <v>4992704</v>
      </c>
    </row>
    <row r="26" spans="1:4" ht="12.75">
      <c r="A26" s="174">
        <v>23</v>
      </c>
      <c r="B26" s="177" t="s">
        <v>688</v>
      </c>
      <c r="C26" s="177">
        <f>SUM(C27,C28,C29,C30,C32,C34)</f>
        <v>533891</v>
      </c>
      <c r="D26" s="177">
        <f>SUM(D27,D28,D29,D30,D32,D34)</f>
        <v>625018</v>
      </c>
    </row>
    <row r="27" spans="1:4" ht="12.75">
      <c r="A27" s="174">
        <v>24</v>
      </c>
      <c r="B27" s="179" t="s">
        <v>689</v>
      </c>
      <c r="C27" s="178">
        <v>218385</v>
      </c>
      <c r="D27" s="178">
        <v>70921</v>
      </c>
    </row>
    <row r="28" spans="1:4" ht="12.75">
      <c r="A28" s="174">
        <v>25</v>
      </c>
      <c r="B28" s="179" t="s">
        <v>690</v>
      </c>
      <c r="C28" s="178">
        <v>30306</v>
      </c>
      <c r="D28" s="178">
        <v>303897</v>
      </c>
    </row>
    <row r="29" spans="1:4" ht="12.75">
      <c r="A29" s="174">
        <v>26</v>
      </c>
      <c r="B29" s="179" t="s">
        <v>691</v>
      </c>
      <c r="C29" s="178">
        <v>0</v>
      </c>
      <c r="D29" s="178">
        <v>0</v>
      </c>
    </row>
    <row r="30" spans="1:4" ht="12.75">
      <c r="A30" s="174">
        <v>27</v>
      </c>
      <c r="B30" s="179" t="s">
        <v>692</v>
      </c>
      <c r="C30" s="178">
        <v>97700</v>
      </c>
      <c r="D30" s="178">
        <v>62700</v>
      </c>
    </row>
    <row r="31" spans="1:4" ht="12.75">
      <c r="A31" s="174">
        <v>28</v>
      </c>
      <c r="B31" s="179" t="s">
        <v>693</v>
      </c>
      <c r="C31" s="178">
        <v>97700</v>
      </c>
      <c r="D31" s="178">
        <v>62700</v>
      </c>
    </row>
    <row r="32" spans="1:4" ht="12.75">
      <c r="A32" s="174">
        <v>29</v>
      </c>
      <c r="B32" s="179" t="s">
        <v>694</v>
      </c>
      <c r="C32" s="178">
        <v>187500</v>
      </c>
      <c r="D32" s="178">
        <v>187500</v>
      </c>
    </row>
    <row r="33" spans="1:4" ht="12.75">
      <c r="A33" s="174">
        <v>30</v>
      </c>
      <c r="B33" s="179" t="s">
        <v>695</v>
      </c>
      <c r="C33" s="178">
        <v>187500</v>
      </c>
      <c r="D33" s="178">
        <v>187500</v>
      </c>
    </row>
    <row r="34" spans="1:4" ht="12.75">
      <c r="A34" s="174">
        <v>31</v>
      </c>
      <c r="B34" s="179" t="s">
        <v>696</v>
      </c>
      <c r="C34" s="178">
        <v>0</v>
      </c>
      <c r="D34" s="178">
        <v>0</v>
      </c>
    </row>
    <row r="35" spans="1:4" ht="12.75">
      <c r="A35" s="174">
        <v>32</v>
      </c>
      <c r="B35" s="177" t="s">
        <v>697</v>
      </c>
      <c r="C35" s="177">
        <f>SUM(C36,C37,C39,C41)</f>
        <v>0</v>
      </c>
      <c r="D35" s="177">
        <f>SUM(D36,D37,D39,D41)</f>
        <v>36900</v>
      </c>
    </row>
    <row r="36" spans="1:4" ht="12.75">
      <c r="A36" s="174">
        <v>33</v>
      </c>
      <c r="B36" s="179" t="s">
        <v>698</v>
      </c>
      <c r="C36" s="178">
        <v>0</v>
      </c>
      <c r="D36" s="178">
        <v>0</v>
      </c>
    </row>
    <row r="37" spans="1:4" ht="12.75">
      <c r="A37" s="174">
        <v>34</v>
      </c>
      <c r="B37" s="179" t="s">
        <v>699</v>
      </c>
      <c r="C37" s="178">
        <v>0</v>
      </c>
      <c r="D37" s="178">
        <v>36900</v>
      </c>
    </row>
    <row r="38" spans="1:4" ht="12.75">
      <c r="A38" s="174">
        <v>35</v>
      </c>
      <c r="B38" s="179" t="s">
        <v>693</v>
      </c>
      <c r="C38" s="178">
        <v>0</v>
      </c>
      <c r="D38" s="178">
        <v>0</v>
      </c>
    </row>
    <row r="39" spans="1:4" ht="12.75">
      <c r="A39" s="174">
        <v>36</v>
      </c>
      <c r="B39" s="179" t="s">
        <v>700</v>
      </c>
      <c r="C39" s="178">
        <v>0</v>
      </c>
      <c r="D39" s="178">
        <v>0</v>
      </c>
    </row>
    <row r="40" spans="1:4" ht="12.75">
      <c r="A40" s="174">
        <v>37</v>
      </c>
      <c r="B40" s="179" t="s">
        <v>695</v>
      </c>
      <c r="C40" s="178">
        <v>0</v>
      </c>
      <c r="D40" s="178">
        <v>0</v>
      </c>
    </row>
    <row r="41" spans="1:4" ht="12.75">
      <c r="A41" s="174">
        <v>38</v>
      </c>
      <c r="B41" s="179" t="s">
        <v>701</v>
      </c>
      <c r="C41" s="178">
        <v>0</v>
      </c>
      <c r="D41" s="178">
        <v>0</v>
      </c>
    </row>
    <row r="42" spans="1:4" s="186" customFormat="1" ht="12.75">
      <c r="A42" s="174">
        <v>39</v>
      </c>
      <c r="B42" s="177" t="s">
        <v>702</v>
      </c>
      <c r="C42" s="177">
        <f>SUM(C43,C46)</f>
        <v>138237</v>
      </c>
      <c r="D42" s="177">
        <f>SUM(D43,D46)</f>
        <v>116121</v>
      </c>
    </row>
    <row r="43" spans="1:4" ht="12.75">
      <c r="A43" s="174">
        <v>40</v>
      </c>
      <c r="B43" s="179" t="s">
        <v>703</v>
      </c>
      <c r="C43" s="178">
        <v>26237</v>
      </c>
      <c r="D43" s="178">
        <v>4121</v>
      </c>
    </row>
    <row r="44" spans="1:4" ht="12.75">
      <c r="A44" s="174">
        <v>41</v>
      </c>
      <c r="B44" s="179" t="s">
        <v>704</v>
      </c>
      <c r="C44" s="178">
        <v>0</v>
      </c>
      <c r="D44" s="178">
        <v>0</v>
      </c>
    </row>
    <row r="45" spans="1:4" ht="12.75">
      <c r="A45" s="174">
        <v>42</v>
      </c>
      <c r="B45" s="179" t="s">
        <v>705</v>
      </c>
      <c r="C45" s="178">
        <v>0</v>
      </c>
      <c r="D45" s="178">
        <v>0</v>
      </c>
    </row>
    <row r="46" spans="1:4" ht="12.75">
      <c r="A46" s="174">
        <v>43</v>
      </c>
      <c r="B46" s="179" t="s">
        <v>706</v>
      </c>
      <c r="C46" s="178">
        <v>112000</v>
      </c>
      <c r="D46" s="178">
        <v>112000</v>
      </c>
    </row>
    <row r="47" spans="1:4" ht="15">
      <c r="A47" s="174">
        <v>44</v>
      </c>
      <c r="B47" s="185" t="s">
        <v>707</v>
      </c>
      <c r="C47" s="181">
        <f>SUM(C26,C35,C42)</f>
        <v>672128</v>
      </c>
      <c r="D47" s="181">
        <f>SUM(D26,D35,D42)</f>
        <v>778039</v>
      </c>
    </row>
    <row r="48" spans="1:4" ht="29.25">
      <c r="A48" s="174">
        <v>45</v>
      </c>
      <c r="B48" s="180" t="s">
        <v>708</v>
      </c>
      <c r="C48" s="181">
        <v>0</v>
      </c>
      <c r="D48" s="181">
        <v>0</v>
      </c>
    </row>
    <row r="49" spans="1:4" ht="28.5">
      <c r="A49" s="174">
        <v>46</v>
      </c>
      <c r="B49" s="180" t="s">
        <v>709</v>
      </c>
      <c r="C49" s="185">
        <f>SUM(C50:C52)</f>
        <v>0</v>
      </c>
      <c r="D49" s="185">
        <f>SUM(D50:D52)</f>
        <v>0</v>
      </c>
    </row>
    <row r="50" spans="1:4" ht="18" customHeight="1">
      <c r="A50" s="174">
        <v>47</v>
      </c>
      <c r="B50" s="184" t="s">
        <v>710</v>
      </c>
      <c r="C50" s="187">
        <v>0</v>
      </c>
      <c r="D50" s="187">
        <v>0</v>
      </c>
    </row>
    <row r="51" spans="1:4" ht="15">
      <c r="A51" s="174">
        <v>48</v>
      </c>
      <c r="B51" s="184" t="s">
        <v>711</v>
      </c>
      <c r="C51" s="187">
        <v>0</v>
      </c>
      <c r="D51" s="187">
        <v>0</v>
      </c>
    </row>
    <row r="52" spans="1:4" ht="15">
      <c r="A52" s="174">
        <v>49</v>
      </c>
      <c r="B52" s="179" t="s">
        <v>712</v>
      </c>
      <c r="C52" s="187">
        <v>0</v>
      </c>
      <c r="D52" s="187">
        <v>0</v>
      </c>
    </row>
    <row r="53" spans="1:4" ht="14.25">
      <c r="A53" s="174">
        <v>50</v>
      </c>
      <c r="B53" s="185" t="s">
        <v>713</v>
      </c>
      <c r="C53" s="185">
        <f>SUM(C17,C22,C23,C47,C48,C49,)</f>
        <v>280999110</v>
      </c>
      <c r="D53" s="185">
        <f>SUM(D17,D22,D23,D47,D48,D49,)</f>
        <v>293477039</v>
      </c>
    </row>
    <row r="54" spans="1:4" ht="15.75">
      <c r="A54" s="174">
        <v>51</v>
      </c>
      <c r="B54" s="175" t="s">
        <v>714</v>
      </c>
      <c r="C54" s="178"/>
      <c r="D54" s="178"/>
    </row>
    <row r="55" spans="1:4" ht="14.25">
      <c r="A55" s="174">
        <v>52</v>
      </c>
      <c r="B55" s="185" t="s">
        <v>715</v>
      </c>
      <c r="C55" s="177">
        <f>SUM(C56:C60)</f>
        <v>268276156</v>
      </c>
      <c r="D55" s="177">
        <f>SUM(D56:D60)</f>
        <v>280264150</v>
      </c>
    </row>
    <row r="56" spans="1:4" ht="12.75">
      <c r="A56" s="174">
        <v>53</v>
      </c>
      <c r="B56" s="179" t="s">
        <v>716</v>
      </c>
      <c r="C56" s="178">
        <v>312796570</v>
      </c>
      <c r="D56" s="178">
        <v>312796570</v>
      </c>
    </row>
    <row r="57" spans="1:4" ht="12.75">
      <c r="A57" s="174">
        <v>54</v>
      </c>
      <c r="B57" s="179" t="s">
        <v>717</v>
      </c>
      <c r="C57" s="178">
        <v>0</v>
      </c>
      <c r="D57" s="178">
        <v>0</v>
      </c>
    </row>
    <row r="58" spans="1:4" ht="12.75">
      <c r="A58" s="174">
        <v>55</v>
      </c>
      <c r="B58" s="179" t="s">
        <v>718</v>
      </c>
      <c r="C58" s="178">
        <v>3910739</v>
      </c>
      <c r="D58" s="178">
        <v>3910739</v>
      </c>
    </row>
    <row r="59" spans="1:4" ht="12.75">
      <c r="A59" s="174">
        <v>56</v>
      </c>
      <c r="B59" s="179" t="s">
        <v>719</v>
      </c>
      <c r="C59" s="178">
        <v>-55523727</v>
      </c>
      <c r="D59" s="178">
        <v>-48431153</v>
      </c>
    </row>
    <row r="60" spans="1:4" ht="12.75">
      <c r="A60" s="174">
        <v>57</v>
      </c>
      <c r="B60" s="179" t="s">
        <v>720</v>
      </c>
      <c r="C60" s="178">
        <v>7092574</v>
      </c>
      <c r="D60" s="178">
        <v>11987994</v>
      </c>
    </row>
    <row r="61" spans="1:4" ht="12.75">
      <c r="A61" s="174">
        <v>58</v>
      </c>
      <c r="B61" s="177" t="s">
        <v>721</v>
      </c>
      <c r="C61" s="177">
        <f>SUM(C62:C69)</f>
        <v>0</v>
      </c>
      <c r="D61" s="177">
        <f>SUM(D62:D69)</f>
        <v>0</v>
      </c>
    </row>
    <row r="62" spans="1:4" ht="12.75">
      <c r="A62" s="174">
        <v>59</v>
      </c>
      <c r="B62" s="179" t="s">
        <v>722</v>
      </c>
      <c r="C62" s="178">
        <v>0</v>
      </c>
      <c r="D62" s="178">
        <v>0</v>
      </c>
    </row>
    <row r="63" spans="1:4" ht="12.75">
      <c r="A63" s="174">
        <v>60</v>
      </c>
      <c r="B63" s="179" t="s">
        <v>723</v>
      </c>
      <c r="C63" s="178">
        <v>0</v>
      </c>
      <c r="D63" s="178">
        <v>0</v>
      </c>
    </row>
    <row r="64" spans="1:4" ht="12.75">
      <c r="A64" s="174">
        <v>61</v>
      </c>
      <c r="B64" s="179" t="s">
        <v>724</v>
      </c>
      <c r="C64" s="178">
        <v>0</v>
      </c>
      <c r="D64" s="178">
        <v>0</v>
      </c>
    </row>
    <row r="65" spans="1:4" ht="12.75">
      <c r="A65" s="174">
        <v>62</v>
      </c>
      <c r="B65" s="179" t="s">
        <v>725</v>
      </c>
      <c r="C65" s="178">
        <v>0</v>
      </c>
      <c r="D65" s="178">
        <v>0</v>
      </c>
    </row>
    <row r="66" spans="1:4" ht="12.75">
      <c r="A66" s="174">
        <v>63</v>
      </c>
      <c r="B66" s="179" t="s">
        <v>726</v>
      </c>
      <c r="C66" s="178">
        <v>0</v>
      </c>
      <c r="D66" s="178">
        <v>0</v>
      </c>
    </row>
    <row r="67" spans="1:4" ht="12.75">
      <c r="A67" s="174">
        <v>64</v>
      </c>
      <c r="B67" s="179" t="s">
        <v>727</v>
      </c>
      <c r="C67" s="178">
        <v>0</v>
      </c>
      <c r="D67" s="178">
        <v>0</v>
      </c>
    </row>
    <row r="68" spans="1:4" ht="12.75">
      <c r="A68" s="174">
        <v>65</v>
      </c>
      <c r="B68" s="179" t="s">
        <v>728</v>
      </c>
      <c r="C68" s="178">
        <v>0</v>
      </c>
      <c r="D68" s="178">
        <v>0</v>
      </c>
    </row>
    <row r="69" spans="1:4" ht="12.75">
      <c r="A69" s="174">
        <v>66</v>
      </c>
      <c r="B69" s="179" t="s">
        <v>729</v>
      </c>
      <c r="C69" s="178">
        <v>0</v>
      </c>
      <c r="D69" s="178">
        <v>0</v>
      </c>
    </row>
    <row r="70" spans="1:4" ht="12.75">
      <c r="A70" s="174">
        <v>67</v>
      </c>
      <c r="B70" s="179" t="s">
        <v>730</v>
      </c>
      <c r="C70" s="178">
        <v>0</v>
      </c>
      <c r="D70" s="178">
        <v>0</v>
      </c>
    </row>
    <row r="71" spans="1:4" s="186" customFormat="1" ht="12.75">
      <c r="A71" s="174">
        <v>68</v>
      </c>
      <c r="B71" s="177" t="s">
        <v>731</v>
      </c>
      <c r="C71" s="177">
        <f>SUM(C72:C79)</f>
        <v>553579</v>
      </c>
      <c r="D71" s="177">
        <f>SUM(D72:D79)</f>
        <v>652104</v>
      </c>
    </row>
    <row r="72" spans="1:4" s="186" customFormat="1" ht="12.75">
      <c r="A72" s="174">
        <v>69</v>
      </c>
      <c r="B72" s="179" t="s">
        <v>732</v>
      </c>
      <c r="C72" s="178">
        <v>0</v>
      </c>
      <c r="D72" s="178">
        <v>0</v>
      </c>
    </row>
    <row r="73" spans="1:4" s="186" customFormat="1" ht="12.75">
      <c r="A73" s="174">
        <v>70</v>
      </c>
      <c r="B73" s="179" t="s">
        <v>733</v>
      </c>
      <c r="C73" s="178">
        <v>0</v>
      </c>
      <c r="D73" s="178">
        <v>0</v>
      </c>
    </row>
    <row r="74" spans="1:4" s="186" customFormat="1" ht="12.75">
      <c r="A74" s="174">
        <v>71</v>
      </c>
      <c r="B74" s="179" t="s">
        <v>734</v>
      </c>
      <c r="C74" s="178">
        <v>0</v>
      </c>
      <c r="D74" s="178">
        <v>0</v>
      </c>
    </row>
    <row r="75" spans="1:4" s="186" customFormat="1" ht="12.75">
      <c r="A75" s="174">
        <v>72</v>
      </c>
      <c r="B75" s="179" t="s">
        <v>735</v>
      </c>
      <c r="C75" s="178">
        <v>0</v>
      </c>
      <c r="D75" s="178">
        <v>0</v>
      </c>
    </row>
    <row r="76" spans="1:4" s="186" customFormat="1" ht="12.75">
      <c r="A76" s="174">
        <v>73</v>
      </c>
      <c r="B76" s="179" t="s">
        <v>736</v>
      </c>
      <c r="C76" s="178">
        <v>0</v>
      </c>
      <c r="D76" s="178">
        <v>0</v>
      </c>
    </row>
    <row r="77" spans="1:4" s="186" customFormat="1" ht="12.75">
      <c r="A77" s="174">
        <v>74</v>
      </c>
      <c r="B77" s="179" t="s">
        <v>737</v>
      </c>
      <c r="C77" s="178">
        <v>0</v>
      </c>
      <c r="D77" s="178">
        <v>0</v>
      </c>
    </row>
    <row r="78" spans="1:4" s="186" customFormat="1" ht="12.75">
      <c r="A78" s="174">
        <v>75</v>
      </c>
      <c r="B78" s="179" t="s">
        <v>738</v>
      </c>
      <c r="C78" s="178">
        <v>0</v>
      </c>
      <c r="D78" s="178">
        <v>0</v>
      </c>
    </row>
    <row r="79" spans="1:4" s="186" customFormat="1" ht="12.75">
      <c r="A79" s="174">
        <v>76</v>
      </c>
      <c r="B79" s="179" t="s">
        <v>739</v>
      </c>
      <c r="C79" s="178">
        <v>553579</v>
      </c>
      <c r="D79" s="178">
        <v>652104</v>
      </c>
    </row>
    <row r="80" spans="1:4" s="186" customFormat="1" ht="12.75">
      <c r="A80" s="174">
        <v>77</v>
      </c>
      <c r="B80" s="179" t="s">
        <v>740</v>
      </c>
      <c r="C80" s="178">
        <v>0</v>
      </c>
      <c r="D80" s="178">
        <v>0</v>
      </c>
    </row>
    <row r="81" spans="1:4" s="186" customFormat="1" ht="12.75">
      <c r="A81" s="174">
        <v>78</v>
      </c>
      <c r="B81" s="188" t="s">
        <v>741</v>
      </c>
      <c r="C81" s="177">
        <f>C82</f>
        <v>461962</v>
      </c>
      <c r="D81" s="177">
        <f>D82</f>
        <v>277151</v>
      </c>
    </row>
    <row r="82" spans="1:4" s="186" customFormat="1" ht="12.75">
      <c r="A82" s="174">
        <v>79</v>
      </c>
      <c r="B82" s="179" t="s">
        <v>742</v>
      </c>
      <c r="C82" s="178">
        <v>461962</v>
      </c>
      <c r="D82" s="178">
        <v>277151</v>
      </c>
    </row>
    <row r="83" spans="1:4" s="186" customFormat="1" ht="14.25">
      <c r="A83" s="174">
        <v>80</v>
      </c>
      <c r="B83" s="185" t="s">
        <v>743</v>
      </c>
      <c r="C83" s="177">
        <f>SUM(C61,C71,C81)</f>
        <v>1015541</v>
      </c>
      <c r="D83" s="177">
        <f>SUM(D61,D71,D81)</f>
        <v>929255</v>
      </c>
    </row>
    <row r="84" spans="1:4" s="189" customFormat="1" ht="28.5">
      <c r="A84" s="174">
        <v>81</v>
      </c>
      <c r="B84" s="180" t="s">
        <v>744</v>
      </c>
      <c r="C84" s="185">
        <v>0</v>
      </c>
      <c r="D84" s="185">
        <v>0</v>
      </c>
    </row>
    <row r="85" spans="1:4" s="189" customFormat="1" ht="28.5">
      <c r="A85" s="174">
        <v>82</v>
      </c>
      <c r="B85" s="180" t="s">
        <v>912</v>
      </c>
      <c r="C85" s="185">
        <f>SUM(C86:C88)</f>
        <v>11707413</v>
      </c>
      <c r="D85" s="185">
        <f>SUM(D86:D88)</f>
        <v>12283634</v>
      </c>
    </row>
    <row r="86" spans="1:4" s="191" customFormat="1" ht="15">
      <c r="A86" s="174">
        <v>83</v>
      </c>
      <c r="B86" s="184" t="s">
        <v>745</v>
      </c>
      <c r="C86" s="190">
        <v>0</v>
      </c>
      <c r="D86" s="190">
        <v>0</v>
      </c>
    </row>
    <row r="87" spans="1:4" s="191" customFormat="1" ht="15">
      <c r="A87" s="174">
        <v>84</v>
      </c>
      <c r="B87" s="184" t="s">
        <v>746</v>
      </c>
      <c r="C87" s="178">
        <v>2611781</v>
      </c>
      <c r="D87" s="178">
        <v>3380433</v>
      </c>
    </row>
    <row r="88" spans="1:4" s="192" customFormat="1" ht="12.75">
      <c r="A88" s="174">
        <v>85</v>
      </c>
      <c r="B88" s="184" t="s">
        <v>747</v>
      </c>
      <c r="C88" s="178">
        <v>9095632</v>
      </c>
      <c r="D88" s="178">
        <v>8903201</v>
      </c>
    </row>
    <row r="89" spans="1:4" ht="15.75">
      <c r="A89" s="174">
        <v>86</v>
      </c>
      <c r="B89" s="193" t="s">
        <v>748</v>
      </c>
      <c r="C89" s="193">
        <f>SUM(C55,C83,C84,C85)</f>
        <v>280999110</v>
      </c>
      <c r="D89" s="193">
        <f>SUM(D55,D83,D84,D85)</f>
        <v>293477039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C1">
      <selection activeCell="O1" sqref="O1:P16384"/>
    </sheetView>
  </sheetViews>
  <sheetFormatPr defaultColWidth="12.00390625" defaultRowHeight="15"/>
  <cols>
    <col min="1" max="1" width="3.00390625" style="170" bestFit="1" customWidth="1"/>
    <col min="2" max="2" width="23.00390625" style="210" customWidth="1"/>
    <col min="3" max="3" width="11.00390625" style="210" customWidth="1"/>
    <col min="4" max="4" width="10.8515625" style="210" bestFit="1" customWidth="1"/>
    <col min="5" max="5" width="10.8515625" style="210" customWidth="1"/>
    <col min="6" max="6" width="10.57421875" style="210" customWidth="1"/>
    <col min="7" max="7" width="9.7109375" style="210" customWidth="1"/>
    <col min="8" max="8" width="10.8515625" style="210" customWidth="1"/>
    <col min="9" max="9" width="12.00390625" style="210" customWidth="1"/>
    <col min="10" max="10" width="12.57421875" style="210" customWidth="1"/>
    <col min="11" max="11" width="10.8515625" style="210" customWidth="1"/>
    <col min="12" max="12" width="10.7109375" style="210" customWidth="1"/>
    <col min="13" max="13" width="12.8515625" style="210" customWidth="1"/>
    <col min="14" max="14" width="11.00390625" style="210" customWidth="1"/>
    <col min="15" max="16384" width="12.00390625" style="210" customWidth="1"/>
  </cols>
  <sheetData>
    <row r="1" spans="1:14" s="169" customFormat="1" ht="17.25" customHeight="1">
      <c r="A1" s="368" t="s">
        <v>749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s="169" customFormat="1" ht="17.25" customHeight="1">
      <c r="A2" s="368" t="s">
        <v>913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4" spans="1:14" s="196" customFormat="1" ht="13.5" customHeight="1">
      <c r="A4" s="194"/>
      <c r="B4" s="195" t="s">
        <v>0</v>
      </c>
      <c r="C4" s="195" t="s">
        <v>1</v>
      </c>
      <c r="D4" s="195" t="s">
        <v>2</v>
      </c>
      <c r="E4" s="195" t="s">
        <v>3</v>
      </c>
      <c r="F4" s="195" t="s">
        <v>6</v>
      </c>
      <c r="G4" s="195" t="s">
        <v>45</v>
      </c>
      <c r="H4" s="195" t="s">
        <v>46</v>
      </c>
      <c r="I4" s="195" t="s">
        <v>47</v>
      </c>
      <c r="J4" s="195" t="s">
        <v>88</v>
      </c>
      <c r="K4" s="195" t="s">
        <v>89</v>
      </c>
      <c r="L4" s="195" t="s">
        <v>48</v>
      </c>
      <c r="M4" s="195" t="s">
        <v>90</v>
      </c>
      <c r="N4" s="195" t="s">
        <v>91</v>
      </c>
    </row>
    <row r="5" spans="1:14" s="197" customFormat="1" ht="29.25" customHeight="1">
      <c r="A5" s="195">
        <v>1</v>
      </c>
      <c r="B5" s="369" t="s">
        <v>9</v>
      </c>
      <c r="C5" s="371" t="s">
        <v>750</v>
      </c>
      <c r="D5" s="372"/>
      <c r="E5" s="373"/>
      <c r="F5" s="374" t="s">
        <v>751</v>
      </c>
      <c r="G5" s="375"/>
      <c r="H5" s="376"/>
      <c r="I5" s="377" t="s">
        <v>752</v>
      </c>
      <c r="J5" s="378"/>
      <c r="K5" s="379"/>
      <c r="L5" s="377" t="s">
        <v>753</v>
      </c>
      <c r="M5" s="378"/>
      <c r="N5" s="379"/>
    </row>
    <row r="6" spans="1:14" s="197" customFormat="1" ht="15" customHeight="1">
      <c r="A6" s="195">
        <v>2</v>
      </c>
      <c r="B6" s="370"/>
      <c r="C6" s="198" t="s">
        <v>754</v>
      </c>
      <c r="D6" s="198" t="s">
        <v>755</v>
      </c>
      <c r="E6" s="198" t="s">
        <v>756</v>
      </c>
      <c r="F6" s="198" t="s">
        <v>754</v>
      </c>
      <c r="G6" s="198" t="s">
        <v>755</v>
      </c>
      <c r="H6" s="198" t="s">
        <v>756</v>
      </c>
      <c r="I6" s="198" t="s">
        <v>754</v>
      </c>
      <c r="J6" s="198" t="s">
        <v>755</v>
      </c>
      <c r="K6" s="198" t="s">
        <v>756</v>
      </c>
      <c r="L6" s="198" t="s">
        <v>754</v>
      </c>
      <c r="M6" s="198" t="s">
        <v>755</v>
      </c>
      <c r="N6" s="198" t="s">
        <v>756</v>
      </c>
    </row>
    <row r="7" spans="1:14" s="197" customFormat="1" ht="15" customHeight="1">
      <c r="A7" s="195">
        <v>3</v>
      </c>
      <c r="B7" s="199" t="s">
        <v>757</v>
      </c>
      <c r="C7" s="200">
        <v>0</v>
      </c>
      <c r="D7" s="200">
        <v>0</v>
      </c>
      <c r="E7" s="200">
        <f aca="true" t="shared" si="0" ref="E7:E13">C7-D7</f>
        <v>0</v>
      </c>
      <c r="F7" s="200">
        <v>528020</v>
      </c>
      <c r="G7" s="200">
        <v>0</v>
      </c>
      <c r="H7" s="200">
        <f aca="true" t="shared" si="1" ref="H7:H13">F7-G7</f>
        <v>528020</v>
      </c>
      <c r="I7" s="200">
        <v>1684088</v>
      </c>
      <c r="J7" s="200">
        <v>0</v>
      </c>
      <c r="K7" s="200">
        <f aca="true" t="shared" si="2" ref="K7:K13">I7-J7</f>
        <v>1684088</v>
      </c>
      <c r="L7" s="200">
        <v>1644910</v>
      </c>
      <c r="M7" s="200">
        <v>0</v>
      </c>
      <c r="N7" s="200">
        <f aca="true" t="shared" si="3" ref="N7:N13">L7-M7</f>
        <v>1644910</v>
      </c>
    </row>
    <row r="8" spans="1:14" s="197" customFormat="1" ht="15" customHeight="1">
      <c r="A8" s="195">
        <v>4</v>
      </c>
      <c r="B8" s="199" t="s">
        <v>758</v>
      </c>
      <c r="C8" s="200">
        <v>0</v>
      </c>
      <c r="D8" s="200">
        <v>0</v>
      </c>
      <c r="E8" s="200">
        <f t="shared" si="0"/>
        <v>0</v>
      </c>
      <c r="F8" s="200">
        <v>966000</v>
      </c>
      <c r="G8" s="200">
        <v>0</v>
      </c>
      <c r="H8" s="200">
        <f t="shared" si="1"/>
        <v>966000</v>
      </c>
      <c r="I8" s="200">
        <v>0</v>
      </c>
      <c r="J8" s="200">
        <v>0</v>
      </c>
      <c r="K8" s="200">
        <f t="shared" si="2"/>
        <v>0</v>
      </c>
      <c r="L8" s="200">
        <v>4483040</v>
      </c>
      <c r="M8" s="200">
        <v>0</v>
      </c>
      <c r="N8" s="200">
        <f t="shared" si="3"/>
        <v>4483040</v>
      </c>
    </row>
    <row r="9" spans="1:14" s="197" customFormat="1" ht="15" customHeight="1">
      <c r="A9" s="195">
        <v>5</v>
      </c>
      <c r="B9" s="199" t="s">
        <v>759</v>
      </c>
      <c r="C9" s="200">
        <v>0</v>
      </c>
      <c r="D9" s="200">
        <v>0</v>
      </c>
      <c r="E9" s="200">
        <f t="shared" si="0"/>
        <v>0</v>
      </c>
      <c r="F9" s="200">
        <v>0</v>
      </c>
      <c r="G9" s="200">
        <v>0</v>
      </c>
      <c r="H9" s="200">
        <f t="shared" si="1"/>
        <v>0</v>
      </c>
      <c r="I9" s="200">
        <v>0</v>
      </c>
      <c r="J9" s="200">
        <v>0</v>
      </c>
      <c r="K9" s="200">
        <f t="shared" si="2"/>
        <v>0</v>
      </c>
      <c r="L9" s="200">
        <v>8437489</v>
      </c>
      <c r="M9" s="200">
        <v>0</v>
      </c>
      <c r="N9" s="200">
        <v>8437489</v>
      </c>
    </row>
    <row r="10" spans="1:14" s="197" customFormat="1" ht="15" customHeight="1">
      <c r="A10" s="195">
        <v>6</v>
      </c>
      <c r="B10" s="199" t="s">
        <v>760</v>
      </c>
      <c r="C10" s="200">
        <v>0</v>
      </c>
      <c r="D10" s="200">
        <v>0</v>
      </c>
      <c r="E10" s="200">
        <f t="shared" si="0"/>
        <v>0</v>
      </c>
      <c r="F10" s="200">
        <v>0</v>
      </c>
      <c r="G10" s="200">
        <v>0</v>
      </c>
      <c r="H10" s="200">
        <f t="shared" si="1"/>
        <v>0</v>
      </c>
      <c r="I10" s="200">
        <v>0</v>
      </c>
      <c r="J10" s="200">
        <v>0</v>
      </c>
      <c r="K10" s="200">
        <f t="shared" si="2"/>
        <v>0</v>
      </c>
      <c r="L10" s="200">
        <v>1671050</v>
      </c>
      <c r="M10" s="200">
        <v>0</v>
      </c>
      <c r="N10" s="200">
        <f t="shared" si="3"/>
        <v>1671050</v>
      </c>
    </row>
    <row r="11" spans="1:14" s="197" customFormat="1" ht="15" customHeight="1">
      <c r="A11" s="195">
        <v>7</v>
      </c>
      <c r="B11" s="199" t="s">
        <v>761</v>
      </c>
      <c r="C11" s="200">
        <v>62350750</v>
      </c>
      <c r="D11" s="200">
        <v>0</v>
      </c>
      <c r="E11" s="200">
        <f t="shared" si="0"/>
        <v>62350750</v>
      </c>
      <c r="F11" s="200">
        <v>0</v>
      </c>
      <c r="G11" s="200">
        <v>0</v>
      </c>
      <c r="H11" s="200">
        <f t="shared" si="1"/>
        <v>0</v>
      </c>
      <c r="I11" s="200">
        <v>0</v>
      </c>
      <c r="J11" s="200">
        <v>0</v>
      </c>
      <c r="K11" s="200">
        <f t="shared" si="2"/>
        <v>0</v>
      </c>
      <c r="L11" s="200">
        <v>0</v>
      </c>
      <c r="M11" s="200">
        <v>0</v>
      </c>
      <c r="N11" s="200">
        <f t="shared" si="3"/>
        <v>0</v>
      </c>
    </row>
    <row r="12" spans="1:14" s="197" customFormat="1" ht="15" customHeight="1">
      <c r="A12" s="195">
        <v>8</v>
      </c>
      <c r="B12" s="199" t="s">
        <v>762</v>
      </c>
      <c r="C12" s="200">
        <v>0</v>
      </c>
      <c r="D12" s="200">
        <v>0</v>
      </c>
      <c r="E12" s="200">
        <f t="shared" si="0"/>
        <v>0</v>
      </c>
      <c r="F12" s="200">
        <v>2080894</v>
      </c>
      <c r="G12" s="200">
        <v>0</v>
      </c>
      <c r="H12" s="200">
        <f t="shared" si="1"/>
        <v>2080894</v>
      </c>
      <c r="I12" s="200">
        <v>347600</v>
      </c>
      <c r="J12" s="200">
        <v>0</v>
      </c>
      <c r="K12" s="200">
        <f t="shared" si="2"/>
        <v>347600</v>
      </c>
      <c r="L12" s="200">
        <v>0</v>
      </c>
      <c r="M12" s="200">
        <v>0</v>
      </c>
      <c r="N12" s="200">
        <f t="shared" si="3"/>
        <v>0</v>
      </c>
    </row>
    <row r="13" spans="1:14" s="197" customFormat="1" ht="15" customHeight="1">
      <c r="A13" s="195">
        <v>9</v>
      </c>
      <c r="B13" s="199" t="s">
        <v>763</v>
      </c>
      <c r="C13" s="200">
        <v>0</v>
      </c>
      <c r="D13" s="200">
        <v>0</v>
      </c>
      <c r="E13" s="200">
        <f t="shared" si="0"/>
        <v>0</v>
      </c>
      <c r="F13" s="200">
        <v>0</v>
      </c>
      <c r="G13" s="200">
        <v>0</v>
      </c>
      <c r="H13" s="200">
        <f t="shared" si="1"/>
        <v>0</v>
      </c>
      <c r="I13" s="200">
        <v>114430</v>
      </c>
      <c r="J13" s="200">
        <v>0</v>
      </c>
      <c r="K13" s="200">
        <f t="shared" si="2"/>
        <v>114430</v>
      </c>
      <c r="L13" s="200">
        <v>0</v>
      </c>
      <c r="M13" s="200">
        <v>0</v>
      </c>
      <c r="N13" s="200">
        <f t="shared" si="3"/>
        <v>0</v>
      </c>
    </row>
    <row r="14" spans="1:14" s="197" customFormat="1" ht="15" customHeight="1">
      <c r="A14" s="195">
        <v>10</v>
      </c>
      <c r="B14" s="198" t="s">
        <v>764</v>
      </c>
      <c r="C14" s="201">
        <f>SUM(C7:C13)</f>
        <v>62350750</v>
      </c>
      <c r="D14" s="201">
        <f>SUM(D7:D13)</f>
        <v>0</v>
      </c>
      <c r="E14" s="201">
        <f>SUM(E7:E13)</f>
        <v>62350750</v>
      </c>
      <c r="F14" s="201">
        <f aca="true" t="shared" si="4" ref="F14:N14">SUM(F7:F13)</f>
        <v>3574914</v>
      </c>
      <c r="G14" s="201">
        <f t="shared" si="4"/>
        <v>0</v>
      </c>
      <c r="H14" s="201">
        <f t="shared" si="4"/>
        <v>3574914</v>
      </c>
      <c r="I14" s="201">
        <f t="shared" si="4"/>
        <v>2146118</v>
      </c>
      <c r="J14" s="201">
        <f t="shared" si="4"/>
        <v>0</v>
      </c>
      <c r="K14" s="201">
        <f t="shared" si="4"/>
        <v>2146118</v>
      </c>
      <c r="L14" s="202">
        <f t="shared" si="4"/>
        <v>16236489</v>
      </c>
      <c r="M14" s="201">
        <f t="shared" si="4"/>
        <v>0</v>
      </c>
      <c r="N14" s="202">
        <f t="shared" si="4"/>
        <v>16236489</v>
      </c>
    </row>
    <row r="15" spans="1:14" s="197" customFormat="1" ht="15" customHeight="1">
      <c r="A15" s="195">
        <v>11</v>
      </c>
      <c r="B15" s="198" t="s">
        <v>765</v>
      </c>
      <c r="C15" s="201">
        <v>50000</v>
      </c>
      <c r="D15" s="201">
        <v>33204</v>
      </c>
      <c r="E15" s="201">
        <f>C15-D15</f>
        <v>16796</v>
      </c>
      <c r="F15" s="201">
        <v>4567102</v>
      </c>
      <c r="G15" s="201">
        <v>959638</v>
      </c>
      <c r="H15" s="201">
        <f>F15-G15</f>
        <v>3607464</v>
      </c>
      <c r="I15" s="201">
        <v>32066776</v>
      </c>
      <c r="J15" s="201">
        <v>8874044</v>
      </c>
      <c r="K15" s="201">
        <f>I15-J15</f>
        <v>23192732</v>
      </c>
      <c r="L15" s="201">
        <v>5107284</v>
      </c>
      <c r="M15" s="201">
        <v>2189626</v>
      </c>
      <c r="N15" s="201">
        <f>L15-M15</f>
        <v>2917658</v>
      </c>
    </row>
    <row r="16" spans="1:14" s="197" customFormat="1" ht="15" customHeight="1">
      <c r="A16" s="195">
        <v>12</v>
      </c>
      <c r="B16" s="198" t="s">
        <v>766</v>
      </c>
      <c r="C16" s="201">
        <v>0</v>
      </c>
      <c r="D16" s="201">
        <v>0</v>
      </c>
      <c r="E16" s="201">
        <f>C16-D16</f>
        <v>0</v>
      </c>
      <c r="F16" s="201">
        <v>0</v>
      </c>
      <c r="G16" s="201">
        <v>0</v>
      </c>
      <c r="H16" s="201">
        <f>F16-G16</f>
        <v>0</v>
      </c>
      <c r="I16" s="201">
        <v>0</v>
      </c>
      <c r="J16" s="201">
        <v>0</v>
      </c>
      <c r="K16" s="201">
        <f>I16-J16</f>
        <v>0</v>
      </c>
      <c r="L16" s="201">
        <v>40600</v>
      </c>
      <c r="M16" s="201">
        <v>40600</v>
      </c>
      <c r="N16" s="201">
        <f>L16-M16</f>
        <v>0</v>
      </c>
    </row>
    <row r="17" spans="1:14" s="197" customFormat="1" ht="15" customHeight="1">
      <c r="A17" s="195">
        <v>13</v>
      </c>
      <c r="B17" s="198" t="s">
        <v>767</v>
      </c>
      <c r="C17" s="201">
        <v>77883700</v>
      </c>
      <c r="D17" s="201">
        <v>28214996</v>
      </c>
      <c r="E17" s="201">
        <f>C17-D17</f>
        <v>49668704</v>
      </c>
      <c r="F17" s="201">
        <v>11019468</v>
      </c>
      <c r="G17" s="201">
        <v>3345614</v>
      </c>
      <c r="H17" s="201">
        <f>F17-G17</f>
        <v>7673854</v>
      </c>
      <c r="I17" s="201">
        <v>15820293</v>
      </c>
      <c r="J17" s="201">
        <v>7509989</v>
      </c>
      <c r="K17" s="201">
        <f>I17-J17</f>
        <v>8310304</v>
      </c>
      <c r="L17" s="203">
        <v>419456</v>
      </c>
      <c r="M17" s="203">
        <v>31517</v>
      </c>
      <c r="N17" s="201">
        <f>L17-M17</f>
        <v>387939</v>
      </c>
    </row>
    <row r="18" spans="1:14" s="197" customFormat="1" ht="15" customHeight="1">
      <c r="A18" s="195">
        <v>14</v>
      </c>
      <c r="B18" s="198" t="s">
        <v>768</v>
      </c>
      <c r="C18" s="201">
        <v>0</v>
      </c>
      <c r="D18" s="201">
        <v>0</v>
      </c>
      <c r="E18" s="201">
        <f>C18-D18</f>
        <v>0</v>
      </c>
      <c r="F18" s="201">
        <v>0</v>
      </c>
      <c r="G18" s="201">
        <v>0</v>
      </c>
      <c r="H18" s="201">
        <f>F18-G18</f>
        <v>0</v>
      </c>
      <c r="I18" s="201">
        <v>1227</v>
      </c>
      <c r="J18" s="201">
        <v>1227</v>
      </c>
      <c r="K18" s="201">
        <f>I18-J18</f>
        <v>0</v>
      </c>
      <c r="L18" s="203">
        <v>40500</v>
      </c>
      <c r="M18" s="203">
        <v>40500</v>
      </c>
      <c r="N18" s="201">
        <f>L18-M18</f>
        <v>0</v>
      </c>
    </row>
    <row r="19" spans="1:14" s="197" customFormat="1" ht="15" customHeight="1">
      <c r="A19" s="195">
        <v>15</v>
      </c>
      <c r="B19" s="204" t="s">
        <v>769</v>
      </c>
      <c r="C19" s="205">
        <f aca="true" t="shared" si="5" ref="C19:H19">SUM(C14:C17)</f>
        <v>140284450</v>
      </c>
      <c r="D19" s="205">
        <f t="shared" si="5"/>
        <v>28248200</v>
      </c>
      <c r="E19" s="205">
        <f t="shared" si="5"/>
        <v>112036250</v>
      </c>
      <c r="F19" s="206">
        <f t="shared" si="5"/>
        <v>19161484</v>
      </c>
      <c r="G19" s="206">
        <f t="shared" si="5"/>
        <v>4305252</v>
      </c>
      <c r="H19" s="206">
        <f t="shared" si="5"/>
        <v>14856232</v>
      </c>
      <c r="I19" s="206">
        <f aca="true" t="shared" si="6" ref="I19:N19">SUM(I14:I18)</f>
        <v>50034414</v>
      </c>
      <c r="J19" s="206">
        <f t="shared" si="6"/>
        <v>16385260</v>
      </c>
      <c r="K19" s="206">
        <f t="shared" si="6"/>
        <v>33649154</v>
      </c>
      <c r="L19" s="206">
        <f t="shared" si="6"/>
        <v>21844329</v>
      </c>
      <c r="M19" s="206">
        <f t="shared" si="6"/>
        <v>2302243</v>
      </c>
      <c r="N19" s="206">
        <f t="shared" si="6"/>
        <v>19542086</v>
      </c>
    </row>
    <row r="20" spans="1:14" s="197" customFormat="1" ht="15" customHeight="1">
      <c r="A20" s="195">
        <v>16</v>
      </c>
      <c r="B20" s="199" t="s">
        <v>770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200">
        <v>0</v>
      </c>
      <c r="M20" s="200">
        <v>0</v>
      </c>
      <c r="N20" s="199">
        <f>L20-M20</f>
        <v>0</v>
      </c>
    </row>
    <row r="21" spans="1:14" s="197" customFormat="1" ht="15" customHeight="1">
      <c r="A21" s="195">
        <v>17</v>
      </c>
      <c r="B21" s="199" t="s">
        <v>771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200">
        <v>1991969</v>
      </c>
      <c r="M21" s="200">
        <v>1991969</v>
      </c>
      <c r="N21" s="199">
        <f>L21-M21</f>
        <v>0</v>
      </c>
    </row>
    <row r="22" spans="1:14" s="197" customFormat="1" ht="15" customHeight="1">
      <c r="A22" s="195">
        <v>18</v>
      </c>
      <c r="B22" s="199" t="s">
        <v>772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f>I22-J22</f>
        <v>0</v>
      </c>
      <c r="L22" s="200">
        <v>26914452</v>
      </c>
      <c r="M22" s="200">
        <v>5421946</v>
      </c>
      <c r="N22" s="200">
        <f>L22-M22</f>
        <v>21492506</v>
      </c>
    </row>
    <row r="23" spans="1:14" s="197" customFormat="1" ht="15" customHeight="1">
      <c r="A23" s="195">
        <v>19</v>
      </c>
      <c r="B23" s="199" t="s">
        <v>773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258957</v>
      </c>
      <c r="J23" s="199">
        <v>258957</v>
      </c>
      <c r="K23" s="199">
        <v>0</v>
      </c>
      <c r="L23" s="200">
        <v>5196140</v>
      </c>
      <c r="M23" s="200">
        <v>5196140</v>
      </c>
      <c r="N23" s="199">
        <v>0</v>
      </c>
    </row>
    <row r="24" spans="1:14" s="197" customFormat="1" ht="15" customHeight="1">
      <c r="A24" s="195">
        <v>20</v>
      </c>
      <c r="B24" s="204" t="s">
        <v>774</v>
      </c>
      <c r="C24" s="204">
        <f>SUM(C20:C23)</f>
        <v>0</v>
      </c>
      <c r="D24" s="204">
        <f>SUM(D20:D23)</f>
        <v>0</v>
      </c>
      <c r="E24" s="204">
        <f>SUM(E20:E23)</f>
        <v>0</v>
      </c>
      <c r="F24" s="204">
        <f aca="true" t="shared" si="7" ref="F24:K24">SUM(F20:F23)</f>
        <v>0</v>
      </c>
      <c r="G24" s="204">
        <f t="shared" si="7"/>
        <v>0</v>
      </c>
      <c r="H24" s="204">
        <f t="shared" si="7"/>
        <v>0</v>
      </c>
      <c r="I24" s="204">
        <f t="shared" si="7"/>
        <v>258957</v>
      </c>
      <c r="J24" s="204">
        <f t="shared" si="7"/>
        <v>258957</v>
      </c>
      <c r="K24" s="204">
        <f t="shared" si="7"/>
        <v>0</v>
      </c>
      <c r="L24" s="206">
        <f>SUM(L20:L23)</f>
        <v>34102561</v>
      </c>
      <c r="M24" s="206">
        <f>SUM(M20:M23)</f>
        <v>12610055</v>
      </c>
      <c r="N24" s="206">
        <f>SUM(N20:N23)</f>
        <v>21492506</v>
      </c>
    </row>
    <row r="25" spans="1:14" s="197" customFormat="1" ht="15" customHeight="1">
      <c r="A25" s="195">
        <v>21</v>
      </c>
      <c r="B25" s="199" t="s">
        <v>775</v>
      </c>
      <c r="C25" s="199">
        <v>0</v>
      </c>
      <c r="D25" s="199">
        <v>0</v>
      </c>
      <c r="E25" s="199">
        <v>0</v>
      </c>
      <c r="F25" s="199">
        <v>0</v>
      </c>
      <c r="G25" s="199">
        <v>0</v>
      </c>
      <c r="H25" s="199">
        <v>0</v>
      </c>
      <c r="I25" s="199">
        <v>0</v>
      </c>
      <c r="J25" s="199">
        <v>0</v>
      </c>
      <c r="K25" s="199">
        <v>0</v>
      </c>
      <c r="L25" s="207">
        <v>518757</v>
      </c>
      <c r="M25" s="200">
        <v>323068</v>
      </c>
      <c r="N25" s="200">
        <f>L25-M25</f>
        <v>195689</v>
      </c>
    </row>
    <row r="26" spans="1:14" s="197" customFormat="1" ht="15" customHeight="1">
      <c r="A26" s="195">
        <v>22</v>
      </c>
      <c r="B26" s="199" t="s">
        <v>776</v>
      </c>
      <c r="C26" s="199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736</v>
      </c>
      <c r="J26" s="199">
        <v>736</v>
      </c>
      <c r="K26" s="199">
        <v>0</v>
      </c>
      <c r="L26" s="207">
        <v>0</v>
      </c>
      <c r="M26" s="200">
        <v>0</v>
      </c>
      <c r="N26" s="200">
        <f>L26-M26</f>
        <v>0</v>
      </c>
    </row>
    <row r="27" spans="1:14" s="197" customFormat="1" ht="15" customHeight="1">
      <c r="A27" s="195">
        <v>23</v>
      </c>
      <c r="B27" s="204" t="s">
        <v>777</v>
      </c>
      <c r="C27" s="204">
        <f aca="true" t="shared" si="8" ref="C27:H27">C25</f>
        <v>0</v>
      </c>
      <c r="D27" s="204">
        <f t="shared" si="8"/>
        <v>0</v>
      </c>
      <c r="E27" s="204">
        <f t="shared" si="8"/>
        <v>0</v>
      </c>
      <c r="F27" s="204">
        <f t="shared" si="8"/>
        <v>0</v>
      </c>
      <c r="G27" s="204">
        <f t="shared" si="8"/>
        <v>0</v>
      </c>
      <c r="H27" s="204">
        <f t="shared" si="8"/>
        <v>0</v>
      </c>
      <c r="I27" s="204">
        <f aca="true" t="shared" si="9" ref="I27:N27">SUM(I25:I26)</f>
        <v>736</v>
      </c>
      <c r="J27" s="204">
        <f t="shared" si="9"/>
        <v>736</v>
      </c>
      <c r="K27" s="204">
        <f t="shared" si="9"/>
        <v>0</v>
      </c>
      <c r="L27" s="205">
        <f t="shared" si="9"/>
        <v>518757</v>
      </c>
      <c r="M27" s="206">
        <f t="shared" si="9"/>
        <v>323068</v>
      </c>
      <c r="N27" s="206">
        <f t="shared" si="9"/>
        <v>195689</v>
      </c>
    </row>
    <row r="28" spans="1:14" s="197" customFormat="1" ht="15" customHeight="1">
      <c r="A28" s="195">
        <v>24</v>
      </c>
      <c r="B28" s="198" t="s">
        <v>778</v>
      </c>
      <c r="C28" s="198"/>
      <c r="D28" s="198"/>
      <c r="E28" s="198"/>
      <c r="F28" s="199"/>
      <c r="G28" s="199"/>
      <c r="H28" s="199"/>
      <c r="I28" s="199"/>
      <c r="J28" s="199"/>
      <c r="K28" s="199"/>
      <c r="L28" s="199"/>
      <c r="M28" s="199"/>
      <c r="N28" s="199"/>
    </row>
    <row r="29" spans="1:14" s="197" customFormat="1" ht="15" customHeight="1">
      <c r="A29" s="195">
        <v>25</v>
      </c>
      <c r="B29" s="199" t="s">
        <v>779</v>
      </c>
      <c r="C29" s="199">
        <v>0</v>
      </c>
      <c r="D29" s="199">
        <v>0</v>
      </c>
      <c r="E29" s="199">
        <f>C29-D29</f>
        <v>0</v>
      </c>
      <c r="F29" s="200">
        <v>0</v>
      </c>
      <c r="G29" s="200">
        <v>0</v>
      </c>
      <c r="H29" s="200">
        <f>F29-G29</f>
        <v>0</v>
      </c>
      <c r="I29" s="199">
        <v>80230463</v>
      </c>
      <c r="J29" s="199">
        <v>8312158</v>
      </c>
      <c r="K29" s="200">
        <f>I29-J29</f>
        <v>71918305</v>
      </c>
      <c r="L29" s="199">
        <v>0</v>
      </c>
      <c r="M29" s="199">
        <v>0</v>
      </c>
      <c r="N29" s="199">
        <v>0</v>
      </c>
    </row>
    <row r="30" spans="1:14" s="197" customFormat="1" ht="15" customHeight="1">
      <c r="A30" s="195">
        <v>26</v>
      </c>
      <c r="B30" s="199" t="s">
        <v>780</v>
      </c>
      <c r="C30" s="199">
        <v>0</v>
      </c>
      <c r="D30" s="199">
        <v>0</v>
      </c>
      <c r="E30" s="199">
        <v>0</v>
      </c>
      <c r="F30" s="200">
        <v>0</v>
      </c>
      <c r="G30" s="199">
        <v>0</v>
      </c>
      <c r="H30" s="200">
        <f>F30-G30</f>
        <v>0</v>
      </c>
      <c r="I30" s="199">
        <v>3051259</v>
      </c>
      <c r="J30" s="199">
        <v>1692800</v>
      </c>
      <c r="K30" s="200">
        <f>I30-J30</f>
        <v>1358459</v>
      </c>
      <c r="L30" s="199">
        <v>0</v>
      </c>
      <c r="M30" s="199">
        <v>0</v>
      </c>
      <c r="N30" s="199">
        <f>L30-M30</f>
        <v>0</v>
      </c>
    </row>
    <row r="31" spans="1:14" s="197" customFormat="1" ht="15" customHeight="1">
      <c r="A31" s="195">
        <v>27</v>
      </c>
      <c r="B31" s="204" t="s">
        <v>781</v>
      </c>
      <c r="C31" s="204">
        <f aca="true" t="shared" si="10" ref="C31:N31">SUM(C29:C30)</f>
        <v>0</v>
      </c>
      <c r="D31" s="204">
        <f t="shared" si="10"/>
        <v>0</v>
      </c>
      <c r="E31" s="204">
        <f t="shared" si="10"/>
        <v>0</v>
      </c>
      <c r="F31" s="206">
        <f t="shared" si="10"/>
        <v>0</v>
      </c>
      <c r="G31" s="206">
        <f t="shared" si="10"/>
        <v>0</v>
      </c>
      <c r="H31" s="206">
        <f t="shared" si="10"/>
        <v>0</v>
      </c>
      <c r="I31" s="204">
        <f t="shared" si="10"/>
        <v>83281722</v>
      </c>
      <c r="J31" s="204">
        <f>SUM(J29:J30)</f>
        <v>10004958</v>
      </c>
      <c r="K31" s="206">
        <f t="shared" si="10"/>
        <v>73276764</v>
      </c>
      <c r="L31" s="204">
        <f t="shared" si="10"/>
        <v>0</v>
      </c>
      <c r="M31" s="204">
        <f t="shared" si="10"/>
        <v>0</v>
      </c>
      <c r="N31" s="204">
        <f t="shared" si="10"/>
        <v>0</v>
      </c>
    </row>
    <row r="32" spans="1:14" s="197" customFormat="1" ht="15" customHeight="1">
      <c r="A32" s="195">
        <v>28</v>
      </c>
      <c r="B32" s="204" t="s">
        <v>782</v>
      </c>
      <c r="C32" s="205">
        <f aca="true" t="shared" si="11" ref="C32:I32">C19+C24+C27+C31</f>
        <v>140284450</v>
      </c>
      <c r="D32" s="205">
        <f t="shared" si="11"/>
        <v>28248200</v>
      </c>
      <c r="E32" s="205">
        <f t="shared" si="11"/>
        <v>112036250</v>
      </c>
      <c r="F32" s="206">
        <f t="shared" si="11"/>
        <v>19161484</v>
      </c>
      <c r="G32" s="206">
        <f t="shared" si="11"/>
        <v>4305252</v>
      </c>
      <c r="H32" s="206">
        <f t="shared" si="11"/>
        <v>14856232</v>
      </c>
      <c r="I32" s="206">
        <f t="shared" si="11"/>
        <v>133575829</v>
      </c>
      <c r="J32" s="206">
        <f>J19+J24+J27+J31</f>
        <v>26649911</v>
      </c>
      <c r="K32" s="205">
        <f>K19+K24+K27+K31</f>
        <v>106925918</v>
      </c>
      <c r="L32" s="205">
        <f>L19+L24+L27+L31</f>
        <v>56465647</v>
      </c>
      <c r="M32" s="205">
        <f>M19+M24+M27+M31</f>
        <v>15235366</v>
      </c>
      <c r="N32" s="205">
        <f>N19+N24+N27+N31</f>
        <v>41230281</v>
      </c>
    </row>
    <row r="33" spans="1:14" ht="12.75">
      <c r="A33" s="195">
        <v>29</v>
      </c>
      <c r="B33" s="208" t="s">
        <v>783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14" s="197" customFormat="1" ht="12">
      <c r="A34" s="195">
        <v>30</v>
      </c>
      <c r="B34" s="199" t="s">
        <v>757</v>
      </c>
      <c r="C34" s="199"/>
      <c r="D34" s="199"/>
      <c r="E34" s="199"/>
      <c r="F34" s="200">
        <v>837040</v>
      </c>
      <c r="G34" s="200">
        <v>0</v>
      </c>
      <c r="H34" s="200">
        <v>837040</v>
      </c>
      <c r="I34" s="199"/>
      <c r="J34" s="199"/>
      <c r="K34" s="199"/>
      <c r="L34" s="199"/>
      <c r="M34" s="199"/>
      <c r="N34" s="199"/>
    </row>
    <row r="35" spans="1:14" s="197" customFormat="1" ht="12">
      <c r="A35" s="195">
        <v>31</v>
      </c>
      <c r="B35" s="198" t="s">
        <v>765</v>
      </c>
      <c r="C35" s="199"/>
      <c r="D35" s="199"/>
      <c r="E35" s="199"/>
      <c r="F35" s="200">
        <v>14569829</v>
      </c>
      <c r="G35" s="200">
        <v>0</v>
      </c>
      <c r="H35" s="200">
        <v>14569829</v>
      </c>
      <c r="I35" s="199"/>
      <c r="J35" s="199"/>
      <c r="K35" s="199"/>
      <c r="L35" s="199"/>
      <c r="M35" s="199"/>
      <c r="N35" s="199"/>
    </row>
    <row r="36" spans="1:14" s="214" customFormat="1" ht="24">
      <c r="A36" s="195">
        <v>32</v>
      </c>
      <c r="B36" s="211" t="s">
        <v>784</v>
      </c>
      <c r="C36" s="212">
        <f>SUM(C34:C35)</f>
        <v>0</v>
      </c>
      <c r="D36" s="212">
        <f>SUM(D34:D35)</f>
        <v>0</v>
      </c>
      <c r="E36" s="212">
        <f>SUM(E34:E35)</f>
        <v>0</v>
      </c>
      <c r="F36" s="213">
        <f>SUM(F34:F35)</f>
        <v>15406869</v>
      </c>
      <c r="G36" s="213">
        <f aca="true" t="shared" si="12" ref="G36:N36">SUM(G34:G35)</f>
        <v>0</v>
      </c>
      <c r="H36" s="213">
        <f t="shared" si="12"/>
        <v>15406869</v>
      </c>
      <c r="I36" s="212">
        <f t="shared" si="12"/>
        <v>0</v>
      </c>
      <c r="J36" s="212">
        <f t="shared" si="12"/>
        <v>0</v>
      </c>
      <c r="K36" s="212">
        <f t="shared" si="12"/>
        <v>0</v>
      </c>
      <c r="L36" s="212">
        <f t="shared" si="12"/>
        <v>0</v>
      </c>
      <c r="M36" s="212">
        <f t="shared" si="12"/>
        <v>0</v>
      </c>
      <c r="N36" s="212">
        <f t="shared" si="12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7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G66" sqref="G66"/>
    </sheetView>
  </sheetViews>
  <sheetFormatPr defaultColWidth="9.140625" defaultRowHeight="15"/>
  <cols>
    <col min="1" max="1" width="5.7109375" style="170" customWidth="1"/>
    <col min="2" max="2" width="31.57421875" style="221" customWidth="1"/>
    <col min="3" max="5" width="16.421875" style="221" customWidth="1"/>
    <col min="6" max="16384" width="9.140625" style="221" customWidth="1"/>
  </cols>
  <sheetData>
    <row r="1" spans="1:8" s="216" customFormat="1" ht="17.25" customHeight="1">
      <c r="A1" s="380" t="s">
        <v>785</v>
      </c>
      <c r="B1" s="380"/>
      <c r="C1" s="380"/>
      <c r="D1" s="380"/>
      <c r="E1" s="380"/>
      <c r="F1" s="215"/>
      <c r="G1" s="215"/>
      <c r="H1" s="215"/>
    </row>
    <row r="2" spans="1:8" s="216" customFormat="1" ht="17.25" customHeight="1">
      <c r="A2" s="380" t="s">
        <v>786</v>
      </c>
      <c r="B2" s="380"/>
      <c r="C2" s="380"/>
      <c r="D2" s="380"/>
      <c r="E2" s="380"/>
      <c r="F2" s="215"/>
      <c r="G2" s="215"/>
      <c r="H2" s="215"/>
    </row>
    <row r="3" spans="1:8" s="216" customFormat="1" ht="17.25" customHeight="1">
      <c r="A3" s="380" t="s">
        <v>913</v>
      </c>
      <c r="B3" s="380"/>
      <c r="C3" s="380"/>
      <c r="D3" s="380"/>
      <c r="E3" s="380"/>
      <c r="F3" s="215"/>
      <c r="G3" s="215"/>
      <c r="H3" s="215"/>
    </row>
    <row r="4" spans="1:8" s="216" customFormat="1" ht="17.25" customHeight="1">
      <c r="A4" s="170"/>
      <c r="B4" s="215"/>
      <c r="C4" s="215"/>
      <c r="D4" s="215"/>
      <c r="E4" s="215"/>
      <c r="F4" s="215"/>
      <c r="G4" s="215"/>
      <c r="H4" s="215"/>
    </row>
    <row r="5" spans="1:5" s="170" customFormat="1" ht="13.5" customHeight="1">
      <c r="A5" s="172"/>
      <c r="B5" s="217" t="s">
        <v>0</v>
      </c>
      <c r="C5" s="217" t="s">
        <v>1</v>
      </c>
      <c r="D5" s="217" t="s">
        <v>2</v>
      </c>
      <c r="E5" s="217" t="s">
        <v>3</v>
      </c>
    </row>
    <row r="6" spans="1:5" ht="14.25">
      <c r="A6" s="218">
        <v>1</v>
      </c>
      <c r="B6" s="219" t="s">
        <v>9</v>
      </c>
      <c r="C6" s="219" t="s">
        <v>754</v>
      </c>
      <c r="D6" s="220" t="s">
        <v>787</v>
      </c>
      <c r="E6" s="220" t="s">
        <v>756</v>
      </c>
    </row>
    <row r="7" spans="1:5" ht="14.25">
      <c r="A7" s="218">
        <v>2</v>
      </c>
      <c r="B7" s="219" t="s">
        <v>788</v>
      </c>
      <c r="C7" s="219"/>
      <c r="D7" s="220"/>
      <c r="E7" s="220"/>
    </row>
    <row r="8" spans="1:5" ht="14.25">
      <c r="A8" s="218">
        <v>3</v>
      </c>
      <c r="B8" s="222" t="s">
        <v>789</v>
      </c>
      <c r="C8" s="222">
        <f>SUM(C7)</f>
        <v>0</v>
      </c>
      <c r="D8" s="222">
        <f>SUM(D7)</f>
        <v>0</v>
      </c>
      <c r="E8" s="223">
        <f aca="true" t="shared" si="0" ref="E8:E40">C8-D8</f>
        <v>0</v>
      </c>
    </row>
    <row r="9" spans="1:5" ht="14.25">
      <c r="A9" s="218">
        <v>4</v>
      </c>
      <c r="B9" s="219" t="s">
        <v>790</v>
      </c>
      <c r="C9" s="219"/>
      <c r="D9" s="220"/>
      <c r="E9" s="220"/>
    </row>
    <row r="10" spans="1:5" ht="15">
      <c r="A10" s="218">
        <v>5</v>
      </c>
      <c r="B10" s="224" t="s">
        <v>791</v>
      </c>
      <c r="C10" s="224">
        <v>5053543</v>
      </c>
      <c r="D10" s="224">
        <v>1017060</v>
      </c>
      <c r="E10" s="225">
        <f t="shared" si="0"/>
        <v>4036483</v>
      </c>
    </row>
    <row r="11" spans="1:5" ht="15">
      <c r="A11" s="218">
        <v>6</v>
      </c>
      <c r="B11" s="224" t="s">
        <v>792</v>
      </c>
      <c r="C11" s="224">
        <v>3858268</v>
      </c>
      <c r="D11" s="224">
        <v>616005</v>
      </c>
      <c r="E11" s="225">
        <f t="shared" si="0"/>
        <v>3242263</v>
      </c>
    </row>
    <row r="12" spans="1:5" ht="15.75">
      <c r="A12" s="218">
        <v>7</v>
      </c>
      <c r="B12" s="226" t="s">
        <v>793</v>
      </c>
      <c r="C12" s="224">
        <v>351969</v>
      </c>
      <c r="D12" s="224">
        <v>70837</v>
      </c>
      <c r="E12" s="225">
        <f t="shared" si="0"/>
        <v>281132</v>
      </c>
    </row>
    <row r="13" spans="1:5" ht="15">
      <c r="A13" s="218">
        <v>8</v>
      </c>
      <c r="B13" s="224" t="s">
        <v>794</v>
      </c>
      <c r="C13" s="224">
        <v>1826667</v>
      </c>
      <c r="D13" s="224">
        <v>1378089</v>
      </c>
      <c r="E13" s="225">
        <f t="shared" si="0"/>
        <v>448578</v>
      </c>
    </row>
    <row r="14" spans="1:5" ht="15">
      <c r="A14" s="218">
        <v>9</v>
      </c>
      <c r="B14" s="224" t="s">
        <v>795</v>
      </c>
      <c r="C14" s="224">
        <v>160867</v>
      </c>
      <c r="D14" s="224">
        <v>121598</v>
      </c>
      <c r="E14" s="225">
        <f t="shared" si="0"/>
        <v>39269</v>
      </c>
    </row>
    <row r="15" spans="1:5" ht="15">
      <c r="A15" s="218">
        <v>10</v>
      </c>
      <c r="B15" s="224" t="s">
        <v>796</v>
      </c>
      <c r="C15" s="224">
        <v>160867</v>
      </c>
      <c r="D15" s="224">
        <v>121598</v>
      </c>
      <c r="E15" s="225">
        <f t="shared" si="0"/>
        <v>39269</v>
      </c>
    </row>
    <row r="16" spans="1:5" ht="15">
      <c r="A16" s="218">
        <v>11</v>
      </c>
      <c r="B16" s="224" t="s">
        <v>797</v>
      </c>
      <c r="C16" s="224">
        <v>124600</v>
      </c>
      <c r="D16" s="224">
        <v>94185</v>
      </c>
      <c r="E16" s="225">
        <f t="shared" si="0"/>
        <v>30415</v>
      </c>
    </row>
    <row r="17" spans="1:5" ht="15">
      <c r="A17" s="218">
        <v>12</v>
      </c>
      <c r="B17" s="224" t="s">
        <v>798</v>
      </c>
      <c r="C17" s="224">
        <v>127000</v>
      </c>
      <c r="D17" s="224">
        <v>93689</v>
      </c>
      <c r="E17" s="225">
        <f t="shared" si="0"/>
        <v>33311</v>
      </c>
    </row>
    <row r="18" spans="1:5" ht="15">
      <c r="A18" s="218">
        <v>13</v>
      </c>
      <c r="B18" s="224" t="s">
        <v>799</v>
      </c>
      <c r="C18" s="224">
        <v>113948</v>
      </c>
      <c r="D18" s="224">
        <v>68400</v>
      </c>
      <c r="E18" s="225">
        <f t="shared" si="0"/>
        <v>45548</v>
      </c>
    </row>
    <row r="19" spans="1:5" ht="15">
      <c r="A19" s="218">
        <v>14</v>
      </c>
      <c r="B19" s="224" t="s">
        <v>799</v>
      </c>
      <c r="C19" s="224">
        <v>116078</v>
      </c>
      <c r="D19" s="224">
        <v>69674</v>
      </c>
      <c r="E19" s="225">
        <f t="shared" si="0"/>
        <v>46404</v>
      </c>
    </row>
    <row r="20" spans="1:5" ht="15">
      <c r="A20" s="218">
        <v>15</v>
      </c>
      <c r="B20" s="224" t="s">
        <v>800</v>
      </c>
      <c r="C20" s="224">
        <v>102831</v>
      </c>
      <c r="D20" s="224">
        <v>60539</v>
      </c>
      <c r="E20" s="225">
        <f t="shared" si="0"/>
        <v>42292</v>
      </c>
    </row>
    <row r="21" spans="1:5" ht="15">
      <c r="A21" s="218">
        <v>16</v>
      </c>
      <c r="B21" s="224" t="s">
        <v>801</v>
      </c>
      <c r="C21" s="224">
        <v>551560</v>
      </c>
      <c r="D21" s="224">
        <v>288787</v>
      </c>
      <c r="E21" s="225">
        <f t="shared" si="0"/>
        <v>262773</v>
      </c>
    </row>
    <row r="22" spans="1:5" ht="15">
      <c r="A22" s="218">
        <v>17</v>
      </c>
      <c r="B22" s="224" t="s">
        <v>802</v>
      </c>
      <c r="C22" s="224">
        <v>420000</v>
      </c>
      <c r="D22" s="224">
        <v>196880</v>
      </c>
      <c r="E22" s="225">
        <f t="shared" si="0"/>
        <v>223120</v>
      </c>
    </row>
    <row r="23" spans="1:5" ht="15">
      <c r="A23" s="218">
        <v>18</v>
      </c>
      <c r="B23" s="224" t="s">
        <v>803</v>
      </c>
      <c r="C23" s="224">
        <v>200900</v>
      </c>
      <c r="D23" s="224">
        <v>94014</v>
      </c>
      <c r="E23" s="225">
        <f t="shared" si="0"/>
        <v>106886</v>
      </c>
    </row>
    <row r="24" spans="1:5" ht="15">
      <c r="A24" s="218">
        <v>19</v>
      </c>
      <c r="B24" s="224" t="s">
        <v>804</v>
      </c>
      <c r="C24" s="224">
        <v>519650</v>
      </c>
      <c r="D24" s="224">
        <v>210357</v>
      </c>
      <c r="E24" s="225">
        <f t="shared" si="0"/>
        <v>309293</v>
      </c>
    </row>
    <row r="25" spans="1:5" ht="15">
      <c r="A25" s="218">
        <v>20</v>
      </c>
      <c r="B25" s="224" t="s">
        <v>805</v>
      </c>
      <c r="C25" s="224">
        <v>375000</v>
      </c>
      <c r="D25" s="224">
        <v>130647</v>
      </c>
      <c r="E25" s="225">
        <f t="shared" si="0"/>
        <v>244353</v>
      </c>
    </row>
    <row r="26" spans="1:5" ht="15">
      <c r="A26" s="218">
        <v>21</v>
      </c>
      <c r="B26" s="224" t="s">
        <v>806</v>
      </c>
      <c r="C26" s="224">
        <v>431380</v>
      </c>
      <c r="D26" s="224">
        <v>150291</v>
      </c>
      <c r="E26" s="225">
        <f t="shared" si="0"/>
        <v>281089</v>
      </c>
    </row>
    <row r="27" spans="1:5" ht="15">
      <c r="A27" s="218">
        <v>22</v>
      </c>
      <c r="B27" s="224" t="s">
        <v>1043</v>
      </c>
      <c r="C27" s="224">
        <v>3500000</v>
      </c>
      <c r="D27" s="224">
        <v>65349</v>
      </c>
      <c r="E27" s="225">
        <f t="shared" si="0"/>
        <v>3434651</v>
      </c>
    </row>
    <row r="28" spans="1:5" ht="15">
      <c r="A28" s="218">
        <v>23</v>
      </c>
      <c r="B28" s="224" t="s">
        <v>1044</v>
      </c>
      <c r="C28" s="224">
        <v>787401</v>
      </c>
      <c r="D28" s="224">
        <v>14076</v>
      </c>
      <c r="E28" s="225">
        <f t="shared" si="0"/>
        <v>773325</v>
      </c>
    </row>
    <row r="29" spans="1:5" s="228" customFormat="1" ht="15">
      <c r="A29" s="218">
        <v>24</v>
      </c>
      <c r="B29" s="224" t="s">
        <v>1045</v>
      </c>
      <c r="C29" s="224">
        <v>1490000</v>
      </c>
      <c r="D29" s="224">
        <v>73397</v>
      </c>
      <c r="E29" s="225">
        <f t="shared" si="0"/>
        <v>1416603</v>
      </c>
    </row>
    <row r="30" spans="1:5" s="228" customFormat="1" ht="15">
      <c r="A30" s="218">
        <v>25</v>
      </c>
      <c r="B30" s="224" t="s">
        <v>1046</v>
      </c>
      <c r="C30" s="224">
        <v>699300</v>
      </c>
      <c r="D30" s="224">
        <v>36392</v>
      </c>
      <c r="E30" s="225">
        <f t="shared" si="0"/>
        <v>662908</v>
      </c>
    </row>
    <row r="31" spans="1:5" ht="15">
      <c r="A31" s="218">
        <v>26</v>
      </c>
      <c r="B31" s="224" t="s">
        <v>1047</v>
      </c>
      <c r="C31" s="224">
        <v>336800</v>
      </c>
      <c r="D31" s="224">
        <v>17527</v>
      </c>
      <c r="E31" s="225">
        <f t="shared" si="0"/>
        <v>319273</v>
      </c>
    </row>
    <row r="32" spans="1:5" ht="15">
      <c r="A32" s="218">
        <v>27</v>
      </c>
      <c r="B32" s="224" t="s">
        <v>1048</v>
      </c>
      <c r="C32" s="224">
        <v>638217</v>
      </c>
      <c r="D32" s="224">
        <v>33214</v>
      </c>
      <c r="E32" s="225">
        <f t="shared" si="0"/>
        <v>605003</v>
      </c>
    </row>
    <row r="33" spans="1:5" ht="15">
      <c r="A33" s="218">
        <v>28</v>
      </c>
      <c r="B33" s="224" t="s">
        <v>1049</v>
      </c>
      <c r="C33" s="224">
        <v>334700</v>
      </c>
      <c r="D33" s="224">
        <v>17419</v>
      </c>
      <c r="E33" s="225">
        <f t="shared" si="0"/>
        <v>317281</v>
      </c>
    </row>
    <row r="34" spans="1:5" ht="15">
      <c r="A34" s="218">
        <v>29</v>
      </c>
      <c r="B34" s="224" t="s">
        <v>1050</v>
      </c>
      <c r="C34" s="224">
        <v>280000</v>
      </c>
      <c r="D34" s="224">
        <v>17463</v>
      </c>
      <c r="E34" s="225">
        <f t="shared" si="0"/>
        <v>262537</v>
      </c>
    </row>
    <row r="35" spans="1:5" ht="15">
      <c r="A35" s="218">
        <v>30</v>
      </c>
      <c r="B35" s="224" t="s">
        <v>1051</v>
      </c>
      <c r="C35" s="224">
        <v>412055</v>
      </c>
      <c r="D35" s="224">
        <v>26191</v>
      </c>
      <c r="E35" s="225">
        <f t="shared" si="0"/>
        <v>385864</v>
      </c>
    </row>
    <row r="36" spans="1:5" ht="15">
      <c r="A36" s="218">
        <v>31</v>
      </c>
      <c r="B36" s="224" t="s">
        <v>1052</v>
      </c>
      <c r="C36" s="224">
        <v>390000</v>
      </c>
      <c r="D36" s="224">
        <v>25564</v>
      </c>
      <c r="E36" s="225">
        <f t="shared" si="0"/>
        <v>364436</v>
      </c>
    </row>
    <row r="37" spans="1:5" ht="15">
      <c r="A37" s="218">
        <v>32</v>
      </c>
      <c r="B37" s="224" t="s">
        <v>1053</v>
      </c>
      <c r="C37" s="224">
        <v>890000</v>
      </c>
      <c r="D37" s="224">
        <v>58338</v>
      </c>
      <c r="E37" s="225">
        <f t="shared" si="0"/>
        <v>831662</v>
      </c>
    </row>
    <row r="38" spans="1:5" ht="15">
      <c r="A38" s="218">
        <v>33</v>
      </c>
      <c r="B38" s="224" t="s">
        <v>1054</v>
      </c>
      <c r="C38" s="224">
        <v>734000</v>
      </c>
      <c r="D38" s="224">
        <v>56566</v>
      </c>
      <c r="E38" s="225">
        <f t="shared" si="0"/>
        <v>677434</v>
      </c>
    </row>
    <row r="39" spans="1:5" ht="16.5" customHeight="1">
      <c r="A39" s="218">
        <v>34</v>
      </c>
      <c r="B39" s="224" t="s">
        <v>1055</v>
      </c>
      <c r="C39" s="224">
        <v>252851</v>
      </c>
      <c r="D39" s="224">
        <v>22902</v>
      </c>
      <c r="E39" s="225">
        <f t="shared" si="0"/>
        <v>229949</v>
      </c>
    </row>
    <row r="40" spans="1:5" ht="16.5" customHeight="1">
      <c r="A40" s="218">
        <v>35</v>
      </c>
      <c r="B40" s="224" t="s">
        <v>1056</v>
      </c>
      <c r="C40" s="224">
        <v>1674000</v>
      </c>
      <c r="D40" s="224">
        <v>61151</v>
      </c>
      <c r="E40" s="225">
        <f t="shared" si="0"/>
        <v>1612849</v>
      </c>
    </row>
    <row r="41" spans="1:5" ht="16.5" customHeight="1">
      <c r="A41" s="218">
        <v>36</v>
      </c>
      <c r="B41" s="227" t="s">
        <v>774</v>
      </c>
      <c r="C41" s="227">
        <f>SUM(C10:C40)</f>
        <v>26914452</v>
      </c>
      <c r="D41" s="227">
        <f>SUM(D10:D40)</f>
        <v>5308199</v>
      </c>
      <c r="E41" s="227">
        <f>SUM(E10:E40)</f>
        <v>21606253</v>
      </c>
    </row>
    <row r="42" spans="1:5" ht="16.5" customHeight="1">
      <c r="A42" s="218">
        <v>37</v>
      </c>
      <c r="B42" s="219" t="s">
        <v>775</v>
      </c>
      <c r="C42" s="219"/>
      <c r="D42" s="219"/>
      <c r="E42" s="219"/>
    </row>
    <row r="43" spans="1:5" ht="16.5" customHeight="1">
      <c r="A43" s="218">
        <v>38</v>
      </c>
      <c r="B43" s="224" t="s">
        <v>807</v>
      </c>
      <c r="C43" s="224">
        <v>314582</v>
      </c>
      <c r="D43" s="224">
        <v>164271</v>
      </c>
      <c r="E43" s="224">
        <f>C43-D43</f>
        <v>150311</v>
      </c>
    </row>
    <row r="44" spans="1:5" ht="16.5" customHeight="1">
      <c r="A44" s="218">
        <v>39</v>
      </c>
      <c r="B44" s="224" t="s">
        <v>808</v>
      </c>
      <c r="C44" s="224">
        <v>204175</v>
      </c>
      <c r="D44" s="224">
        <v>55045</v>
      </c>
      <c r="E44" s="224">
        <f>C44-D44</f>
        <v>149130</v>
      </c>
    </row>
    <row r="45" spans="1:5" ht="14.25">
      <c r="A45" s="218">
        <v>40</v>
      </c>
      <c r="B45" s="229" t="s">
        <v>777</v>
      </c>
      <c r="C45" s="229">
        <f>SUM(C43:C44)</f>
        <v>518757</v>
      </c>
      <c r="D45" s="229">
        <f>SUM(D43:D44)</f>
        <v>219316</v>
      </c>
      <c r="E45" s="229">
        <f>SUM(E43:E44)</f>
        <v>299441</v>
      </c>
    </row>
    <row r="46" spans="1:5" ht="12.75">
      <c r="A46" s="218">
        <v>41</v>
      </c>
      <c r="B46" s="230" t="s">
        <v>809</v>
      </c>
      <c r="C46" s="231"/>
      <c r="D46" s="231"/>
      <c r="E46" s="231"/>
    </row>
    <row r="47" spans="1:5" ht="15">
      <c r="A47" s="218">
        <v>42</v>
      </c>
      <c r="B47" s="224" t="s">
        <v>810</v>
      </c>
      <c r="C47" s="224">
        <v>213200</v>
      </c>
      <c r="D47" s="224">
        <v>213200</v>
      </c>
      <c r="E47" s="224">
        <f aca="true" t="shared" si="1" ref="E47:E59">C47-D47</f>
        <v>0</v>
      </c>
    </row>
    <row r="48" spans="1:5" ht="15">
      <c r="A48" s="218">
        <v>43</v>
      </c>
      <c r="B48" s="224" t="s">
        <v>811</v>
      </c>
      <c r="C48" s="224">
        <v>112998</v>
      </c>
      <c r="D48" s="224">
        <v>112998</v>
      </c>
      <c r="E48" s="225">
        <f t="shared" si="1"/>
        <v>0</v>
      </c>
    </row>
    <row r="49" spans="1:5" ht="15">
      <c r="A49" s="218">
        <v>44</v>
      </c>
      <c r="B49" s="224" t="s">
        <v>812</v>
      </c>
      <c r="C49" s="224">
        <v>124900</v>
      </c>
      <c r="D49" s="224">
        <v>124900</v>
      </c>
      <c r="E49" s="225">
        <f t="shared" si="1"/>
        <v>0</v>
      </c>
    </row>
    <row r="50" spans="1:5" ht="15">
      <c r="A50" s="218">
        <v>45</v>
      </c>
      <c r="B50" s="224" t="s">
        <v>813</v>
      </c>
      <c r="C50" s="224">
        <v>172001</v>
      </c>
      <c r="D50" s="224">
        <v>172001</v>
      </c>
      <c r="E50" s="225">
        <f t="shared" si="1"/>
        <v>0</v>
      </c>
    </row>
    <row r="51" spans="1:5" ht="15">
      <c r="A51" s="218">
        <v>46</v>
      </c>
      <c r="B51" s="224" t="s">
        <v>803</v>
      </c>
      <c r="C51" s="224">
        <v>180000</v>
      </c>
      <c r="D51" s="224">
        <v>180000</v>
      </c>
      <c r="E51" s="225">
        <f t="shared" si="1"/>
        <v>0</v>
      </c>
    </row>
    <row r="52" spans="1:5" ht="15">
      <c r="A52" s="218">
        <v>47</v>
      </c>
      <c r="B52" s="224" t="s">
        <v>814</v>
      </c>
      <c r="C52" s="224">
        <v>138900</v>
      </c>
      <c r="D52" s="224">
        <v>138900</v>
      </c>
      <c r="E52" s="225">
        <f t="shared" si="1"/>
        <v>0</v>
      </c>
    </row>
    <row r="53" spans="1:5" ht="15">
      <c r="A53" s="218">
        <v>48</v>
      </c>
      <c r="B53" s="224" t="s">
        <v>815</v>
      </c>
      <c r="C53" s="224">
        <v>204300</v>
      </c>
      <c r="D53" s="224">
        <v>204300</v>
      </c>
      <c r="E53" s="225">
        <f t="shared" si="1"/>
        <v>0</v>
      </c>
    </row>
    <row r="54" spans="1:5" ht="15">
      <c r="A54" s="218">
        <v>49</v>
      </c>
      <c r="B54" s="224" t="s">
        <v>816</v>
      </c>
      <c r="C54" s="224">
        <v>131500</v>
      </c>
      <c r="D54" s="224">
        <v>131500</v>
      </c>
      <c r="E54" s="225">
        <f t="shared" si="1"/>
        <v>0</v>
      </c>
    </row>
    <row r="55" spans="1:5" ht="15">
      <c r="A55" s="218">
        <v>50</v>
      </c>
      <c r="B55" s="224" t="s">
        <v>816</v>
      </c>
      <c r="C55" s="224">
        <v>131500</v>
      </c>
      <c r="D55" s="224">
        <v>131500</v>
      </c>
      <c r="E55" s="225">
        <f t="shared" si="1"/>
        <v>0</v>
      </c>
    </row>
    <row r="56" spans="1:5" ht="15">
      <c r="A56" s="218">
        <v>51</v>
      </c>
      <c r="B56" s="224" t="s">
        <v>817</v>
      </c>
      <c r="C56" s="224">
        <v>726560</v>
      </c>
      <c r="D56" s="224">
        <v>726560</v>
      </c>
      <c r="E56" s="225">
        <f t="shared" si="1"/>
        <v>0</v>
      </c>
    </row>
    <row r="57" spans="1:5" ht="15">
      <c r="A57" s="218">
        <v>52</v>
      </c>
      <c r="B57" s="224" t="s">
        <v>818</v>
      </c>
      <c r="C57" s="224">
        <v>115924</v>
      </c>
      <c r="D57" s="224">
        <v>115924</v>
      </c>
      <c r="E57" s="225">
        <f t="shared" si="1"/>
        <v>0</v>
      </c>
    </row>
    <row r="58" spans="1:5" ht="15">
      <c r="A58" s="218">
        <v>53</v>
      </c>
      <c r="B58" s="224" t="s">
        <v>819</v>
      </c>
      <c r="C58" s="224">
        <v>100000</v>
      </c>
      <c r="D58" s="224">
        <v>100000</v>
      </c>
      <c r="E58" s="225">
        <f t="shared" si="1"/>
        <v>0</v>
      </c>
    </row>
    <row r="59" spans="1:5" s="228" customFormat="1" ht="15">
      <c r="A59" s="218">
        <v>54</v>
      </c>
      <c r="B59" s="224" t="s">
        <v>820</v>
      </c>
      <c r="C59" s="224">
        <v>111811</v>
      </c>
      <c r="D59" s="224">
        <v>111811</v>
      </c>
      <c r="E59" s="225">
        <f t="shared" si="1"/>
        <v>0</v>
      </c>
    </row>
    <row r="60" spans="1:5" ht="12.75">
      <c r="A60" s="218">
        <v>55</v>
      </c>
      <c r="B60" s="232" t="s">
        <v>596</v>
      </c>
      <c r="C60" s="233">
        <f>SUM(C47:C59)</f>
        <v>2463594</v>
      </c>
      <c r="D60" s="233">
        <f>SUM(D47:D59)</f>
        <v>2463594</v>
      </c>
      <c r="E60" s="233">
        <f>SUM(E47:E59)</f>
        <v>0</v>
      </c>
    </row>
    <row r="61" spans="1:5" ht="12.75">
      <c r="A61" s="218">
        <v>56</v>
      </c>
      <c r="B61" s="230" t="s">
        <v>1057</v>
      </c>
      <c r="C61" s="228"/>
      <c r="D61" s="228"/>
      <c r="E61" s="228"/>
    </row>
    <row r="62" spans="1:5" ht="15">
      <c r="A62" s="218">
        <v>57</v>
      </c>
      <c r="B62" s="224" t="s">
        <v>821</v>
      </c>
      <c r="C62" s="224">
        <v>124138</v>
      </c>
      <c r="D62" s="224">
        <v>124138</v>
      </c>
      <c r="E62" s="225">
        <f aca="true" t="shared" si="2" ref="E62:E73">C62-D62</f>
        <v>0</v>
      </c>
    </row>
    <row r="63" spans="1:5" ht="15">
      <c r="A63" s="218">
        <v>58</v>
      </c>
      <c r="B63" s="224" t="s">
        <v>822</v>
      </c>
      <c r="C63" s="224">
        <v>310754</v>
      </c>
      <c r="D63" s="224">
        <v>310754</v>
      </c>
      <c r="E63" s="225">
        <f t="shared" si="2"/>
        <v>0</v>
      </c>
    </row>
    <row r="64" spans="1:5" ht="15">
      <c r="A64" s="218">
        <v>59</v>
      </c>
      <c r="B64" s="224" t="s">
        <v>823</v>
      </c>
      <c r="C64" s="224">
        <v>102870</v>
      </c>
      <c r="D64" s="224">
        <v>102870</v>
      </c>
      <c r="E64" s="225">
        <f t="shared" si="2"/>
        <v>0</v>
      </c>
    </row>
    <row r="65" spans="1:5" ht="15">
      <c r="A65" s="218">
        <v>60</v>
      </c>
      <c r="B65" s="224" t="s">
        <v>823</v>
      </c>
      <c r="C65" s="224">
        <v>102870</v>
      </c>
      <c r="D65" s="224">
        <v>102870</v>
      </c>
      <c r="E65" s="225">
        <f t="shared" si="2"/>
        <v>0</v>
      </c>
    </row>
    <row r="66" spans="1:5" ht="15">
      <c r="A66" s="218">
        <v>61</v>
      </c>
      <c r="B66" s="224" t="s">
        <v>823</v>
      </c>
      <c r="C66" s="224">
        <v>102870</v>
      </c>
      <c r="D66" s="224">
        <v>102870</v>
      </c>
      <c r="E66" s="225">
        <f t="shared" si="2"/>
        <v>0</v>
      </c>
    </row>
    <row r="67" spans="1:5" ht="15">
      <c r="A67" s="218">
        <v>62</v>
      </c>
      <c r="B67" s="224" t="s">
        <v>822</v>
      </c>
      <c r="C67" s="224">
        <v>197447</v>
      </c>
      <c r="D67" s="224">
        <v>197447</v>
      </c>
      <c r="E67" s="225">
        <f t="shared" si="2"/>
        <v>0</v>
      </c>
    </row>
    <row r="68" spans="1:5" ht="15">
      <c r="A68" s="218">
        <v>63</v>
      </c>
      <c r="B68" s="224" t="s">
        <v>822</v>
      </c>
      <c r="C68" s="224">
        <v>197447</v>
      </c>
      <c r="D68" s="224">
        <v>197447</v>
      </c>
      <c r="E68" s="225">
        <f t="shared" si="2"/>
        <v>0</v>
      </c>
    </row>
    <row r="69" spans="1:5" ht="12.75">
      <c r="A69" s="218">
        <v>64</v>
      </c>
      <c r="B69" s="234" t="s">
        <v>824</v>
      </c>
      <c r="C69" s="235">
        <v>120000</v>
      </c>
      <c r="D69" s="235">
        <v>120000</v>
      </c>
      <c r="E69" s="235">
        <f t="shared" si="2"/>
        <v>0</v>
      </c>
    </row>
    <row r="70" spans="1:5" ht="15">
      <c r="A70" s="218">
        <v>65</v>
      </c>
      <c r="B70" s="224" t="s">
        <v>823</v>
      </c>
      <c r="C70" s="224">
        <v>113030</v>
      </c>
      <c r="D70" s="224">
        <v>113030</v>
      </c>
      <c r="E70" s="235">
        <f t="shared" si="2"/>
        <v>0</v>
      </c>
    </row>
    <row r="71" spans="1:5" ht="15">
      <c r="A71" s="218">
        <v>66</v>
      </c>
      <c r="B71" s="224" t="s">
        <v>823</v>
      </c>
      <c r="C71" s="224">
        <v>113030</v>
      </c>
      <c r="D71" s="224">
        <v>113030</v>
      </c>
      <c r="E71" s="235">
        <f t="shared" si="2"/>
        <v>0</v>
      </c>
    </row>
    <row r="72" spans="1:5" ht="15">
      <c r="A72" s="218">
        <v>67</v>
      </c>
      <c r="B72" s="224" t="s">
        <v>825</v>
      </c>
      <c r="C72" s="224">
        <v>144899</v>
      </c>
      <c r="D72" s="224">
        <v>144899</v>
      </c>
      <c r="E72" s="236">
        <f t="shared" si="2"/>
        <v>0</v>
      </c>
    </row>
    <row r="73" spans="1:5" ht="14.25">
      <c r="A73" s="218">
        <v>68</v>
      </c>
      <c r="B73" s="232" t="s">
        <v>596</v>
      </c>
      <c r="C73" s="222">
        <f>SUM(C62:C72)</f>
        <v>1629355</v>
      </c>
      <c r="D73" s="222">
        <f>SUM(D62:D72)</f>
        <v>1629355</v>
      </c>
      <c r="E73" s="223">
        <f t="shared" si="2"/>
        <v>0</v>
      </c>
    </row>
  </sheetData>
  <sheetProtection/>
  <mergeCells count="3">
    <mergeCell ref="A1:E1"/>
    <mergeCell ref="A2:E2"/>
    <mergeCell ref="A3:E3"/>
  </mergeCells>
  <printOptions horizontalCentered="1"/>
  <pageMargins left="0.6692913385826772" right="0.4724409448818898" top="0.5511811023622047" bottom="0.3937007874015748" header="0.31496062992125984" footer="0.31496062992125984"/>
  <pageSetup fitToHeight="1" fitToWidth="1" horizontalDpi="600" verticalDpi="600" orientation="portrait" paperSize="9" scale="66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1" sqref="A11"/>
    </sheetView>
  </sheetViews>
  <sheetFormatPr defaultColWidth="14.28125" defaultRowHeight="15"/>
  <cols>
    <col min="1" max="1" width="5.7109375" style="170" customWidth="1"/>
    <col min="2" max="2" width="40.421875" style="239" customWidth="1"/>
    <col min="3" max="3" width="31.28125" style="239" customWidth="1"/>
    <col min="4" max="16384" width="14.28125" style="239" customWidth="1"/>
  </cols>
  <sheetData>
    <row r="1" spans="1:7" s="216" customFormat="1" ht="17.25" customHeight="1">
      <c r="A1" s="380" t="s">
        <v>826</v>
      </c>
      <c r="B1" s="380"/>
      <c r="C1" s="380"/>
      <c r="D1" s="215"/>
      <c r="E1" s="215"/>
      <c r="F1" s="215"/>
      <c r="G1" s="215"/>
    </row>
    <row r="2" spans="1:7" s="216" customFormat="1" ht="17.25" customHeight="1">
      <c r="A2" s="380" t="s">
        <v>827</v>
      </c>
      <c r="B2" s="380"/>
      <c r="C2" s="380"/>
      <c r="D2" s="215"/>
      <c r="E2" s="215"/>
      <c r="F2" s="215"/>
      <c r="G2" s="215"/>
    </row>
    <row r="3" spans="1:7" s="216" customFormat="1" ht="17.25" customHeight="1">
      <c r="A3" s="380" t="s">
        <v>913</v>
      </c>
      <c r="B3" s="380"/>
      <c r="C3" s="380"/>
      <c r="D3" s="215"/>
      <c r="E3" s="215"/>
      <c r="F3" s="215"/>
      <c r="G3" s="215"/>
    </row>
    <row r="4" s="171" customFormat="1" ht="18">
      <c r="A4" s="170"/>
    </row>
    <row r="5" spans="1:3" s="170" customFormat="1" ht="13.5" customHeight="1">
      <c r="A5" s="172"/>
      <c r="B5" s="217" t="s">
        <v>0</v>
      </c>
      <c r="C5" s="217" t="s">
        <v>1</v>
      </c>
    </row>
    <row r="6" spans="1:3" s="171" customFormat="1" ht="15.75">
      <c r="A6" s="218">
        <v>1</v>
      </c>
      <c r="B6" s="193" t="s">
        <v>828</v>
      </c>
      <c r="C6" s="175" t="s">
        <v>829</v>
      </c>
    </row>
    <row r="7" spans="1:3" s="171" customFormat="1" ht="15.75">
      <c r="A7" s="218">
        <v>2</v>
      </c>
      <c r="B7" s="237" t="s">
        <v>1039</v>
      </c>
      <c r="C7" s="237">
        <v>6888564</v>
      </c>
    </row>
    <row r="8" spans="1:3" s="171" customFormat="1" ht="15.75">
      <c r="A8" s="218">
        <v>3</v>
      </c>
      <c r="B8" s="237" t="s">
        <v>830</v>
      </c>
      <c r="C8" s="237">
        <v>4681635</v>
      </c>
    </row>
    <row r="9" spans="1:3" ht="15.75">
      <c r="A9" s="218">
        <v>4</v>
      </c>
      <c r="B9" s="238" t="s">
        <v>831</v>
      </c>
      <c r="C9" s="238">
        <f>SUM(C7:C8)</f>
        <v>11570199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70" customWidth="1"/>
    <col min="2" max="2" width="64.8515625" style="242" customWidth="1"/>
    <col min="3" max="3" width="17.00390625" style="242" customWidth="1"/>
    <col min="4" max="16384" width="12.00390625" style="242" customWidth="1"/>
  </cols>
  <sheetData>
    <row r="1" spans="1:9" s="216" customFormat="1" ht="17.25" customHeight="1">
      <c r="A1" s="380" t="s">
        <v>832</v>
      </c>
      <c r="B1" s="380"/>
      <c r="C1" s="380"/>
      <c r="D1" s="215"/>
      <c r="E1" s="215"/>
      <c r="F1" s="215"/>
      <c r="G1" s="215"/>
      <c r="H1" s="215"/>
      <c r="I1" s="215"/>
    </row>
    <row r="2" spans="1:9" s="216" customFormat="1" ht="17.25" customHeight="1">
      <c r="A2" s="380" t="s">
        <v>833</v>
      </c>
      <c r="B2" s="380"/>
      <c r="C2" s="380"/>
      <c r="D2" s="215"/>
      <c r="E2" s="215"/>
      <c r="F2" s="215"/>
      <c r="G2" s="215"/>
      <c r="H2" s="215"/>
      <c r="I2" s="215"/>
    </row>
    <row r="3" spans="1:9" s="216" customFormat="1" ht="17.25" customHeight="1">
      <c r="A3" s="380" t="s">
        <v>834</v>
      </c>
      <c r="B3" s="380"/>
      <c r="C3" s="380"/>
      <c r="D3" s="215"/>
      <c r="E3" s="215"/>
      <c r="F3" s="215"/>
      <c r="G3" s="215"/>
      <c r="H3" s="215"/>
      <c r="I3" s="215"/>
    </row>
    <row r="4" spans="1:9" s="216" customFormat="1" ht="17.25" customHeight="1">
      <c r="A4" s="380" t="s">
        <v>913</v>
      </c>
      <c r="B4" s="380"/>
      <c r="C4" s="380"/>
      <c r="D4" s="215"/>
      <c r="E4" s="215"/>
      <c r="F4" s="215"/>
      <c r="G4" s="215"/>
      <c r="H4" s="215"/>
      <c r="I4" s="215"/>
    </row>
    <row r="6" spans="1:3" s="170" customFormat="1" ht="13.5" customHeight="1">
      <c r="A6" s="172"/>
      <c r="B6" s="217" t="s">
        <v>0</v>
      </c>
      <c r="C6" s="217" t="s">
        <v>1</v>
      </c>
    </row>
    <row r="7" spans="1:3" s="170" customFormat="1" ht="13.5" customHeight="1">
      <c r="A7" s="218">
        <v>1</v>
      </c>
      <c r="B7" s="217" t="s">
        <v>9</v>
      </c>
      <c r="C7" s="240" t="s">
        <v>835</v>
      </c>
    </row>
    <row r="8" spans="1:3" ht="15.75">
      <c r="A8" s="218">
        <v>2</v>
      </c>
      <c r="B8" s="241" t="s">
        <v>836</v>
      </c>
      <c r="C8" s="240"/>
    </row>
    <row r="9" spans="1:3" ht="15.75">
      <c r="A9" s="218">
        <v>3</v>
      </c>
      <c r="B9" s="243" t="s">
        <v>837</v>
      </c>
      <c r="C9" s="244">
        <v>100000</v>
      </c>
    </row>
    <row r="10" spans="1:3" ht="15.75">
      <c r="A10" s="218">
        <v>4</v>
      </c>
      <c r="B10" s="245" t="s">
        <v>838</v>
      </c>
      <c r="C10" s="246">
        <f>SUM(C9:C9)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62992125984251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10" sqref="F10"/>
    </sheetView>
  </sheetViews>
  <sheetFormatPr defaultColWidth="12.00390625" defaultRowHeight="15"/>
  <cols>
    <col min="1" max="1" width="5.7109375" style="170" customWidth="1"/>
    <col min="2" max="2" width="33.00390625" style="171" customWidth="1"/>
    <col min="3" max="3" width="15.57421875" style="171" customWidth="1"/>
    <col min="4" max="5" width="15.57421875" style="278" customWidth="1"/>
    <col min="6" max="16384" width="12.00390625" style="171" customWidth="1"/>
  </cols>
  <sheetData>
    <row r="1" spans="1:8" s="169" customFormat="1" ht="17.25" customHeight="1">
      <c r="A1" s="368" t="s">
        <v>839</v>
      </c>
      <c r="B1" s="368"/>
      <c r="C1" s="368"/>
      <c r="D1" s="368"/>
      <c r="E1" s="368"/>
      <c r="F1" s="168"/>
      <c r="G1" s="168"/>
      <c r="H1" s="168"/>
    </row>
    <row r="2" spans="1:8" s="169" customFormat="1" ht="17.25" customHeight="1">
      <c r="A2" s="368" t="s">
        <v>840</v>
      </c>
      <c r="B2" s="368"/>
      <c r="C2" s="368"/>
      <c r="D2" s="368"/>
      <c r="E2" s="368"/>
      <c r="F2" s="168"/>
      <c r="G2" s="168"/>
      <c r="H2" s="168"/>
    </row>
    <row r="3" spans="1:8" s="169" customFormat="1" ht="17.25" customHeight="1">
      <c r="A3" s="368" t="s">
        <v>913</v>
      </c>
      <c r="B3" s="368"/>
      <c r="C3" s="368"/>
      <c r="D3" s="368"/>
      <c r="E3" s="368"/>
      <c r="F3" s="168"/>
      <c r="G3" s="168"/>
      <c r="H3" s="168"/>
    </row>
    <row r="5" spans="1:13" s="170" customFormat="1" ht="18.75" customHeight="1">
      <c r="A5" s="172"/>
      <c r="B5" s="173" t="s">
        <v>0</v>
      </c>
      <c r="C5" s="173" t="s">
        <v>1</v>
      </c>
      <c r="D5" s="173" t="s">
        <v>2</v>
      </c>
      <c r="E5" s="173" t="s">
        <v>3</v>
      </c>
      <c r="I5" s="247"/>
      <c r="J5" s="248"/>
      <c r="K5" s="248"/>
      <c r="L5" s="248"/>
      <c r="M5" s="248"/>
    </row>
    <row r="6" spans="1:13" ht="47.25">
      <c r="A6" s="174">
        <v>1</v>
      </c>
      <c r="B6" s="249" t="s">
        <v>9</v>
      </c>
      <c r="C6" s="250" t="s">
        <v>841</v>
      </c>
      <c r="D6" s="251" t="s">
        <v>842</v>
      </c>
      <c r="E6" s="251" t="s">
        <v>843</v>
      </c>
      <c r="I6" s="252"/>
      <c r="J6" s="253"/>
      <c r="K6" s="254"/>
      <c r="L6" s="255"/>
      <c r="M6" s="255"/>
    </row>
    <row r="7" spans="1:13" ht="15.75">
      <c r="A7" s="174">
        <v>2</v>
      </c>
      <c r="B7" s="256" t="s">
        <v>844</v>
      </c>
      <c r="C7" s="257"/>
      <c r="D7" s="258"/>
      <c r="E7" s="258"/>
      <c r="I7" s="252"/>
      <c r="J7" s="259"/>
      <c r="K7" s="260"/>
      <c r="L7" s="261"/>
      <c r="M7" s="261"/>
    </row>
    <row r="8" spans="1:13" ht="18.75">
      <c r="A8" s="174">
        <v>3</v>
      </c>
      <c r="B8" s="262" t="s">
        <v>845</v>
      </c>
      <c r="C8" s="257">
        <v>1107808</v>
      </c>
      <c r="D8" s="258">
        <v>1105183</v>
      </c>
      <c r="E8" s="263">
        <f>C8-D8</f>
        <v>2625</v>
      </c>
      <c r="I8" s="252"/>
      <c r="J8" s="264"/>
      <c r="K8" s="260"/>
      <c r="L8" s="261"/>
      <c r="M8" s="265"/>
    </row>
    <row r="9" spans="1:13" ht="18.75">
      <c r="A9" s="174">
        <v>4</v>
      </c>
      <c r="B9" s="262" t="s">
        <v>846</v>
      </c>
      <c r="C9" s="257">
        <v>757238</v>
      </c>
      <c r="D9" s="258">
        <v>605930</v>
      </c>
      <c r="E9" s="263">
        <f>C9-D9</f>
        <v>151308</v>
      </c>
      <c r="I9" s="252"/>
      <c r="J9" s="264"/>
      <c r="K9" s="260"/>
      <c r="L9" s="261"/>
      <c r="M9" s="265"/>
    </row>
    <row r="10" spans="1:13" ht="18.75">
      <c r="A10" s="174">
        <v>5</v>
      </c>
      <c r="B10" s="262" t="s">
        <v>847</v>
      </c>
      <c r="C10" s="257">
        <v>302895</v>
      </c>
      <c r="D10" s="258">
        <v>242372</v>
      </c>
      <c r="E10" s="263">
        <f>C10-D10</f>
        <v>60523</v>
      </c>
      <c r="I10" s="252"/>
      <c r="J10" s="264"/>
      <c r="K10" s="260"/>
      <c r="L10" s="261"/>
      <c r="M10" s="265"/>
    </row>
    <row r="11" spans="1:13" s="264" customFormat="1" ht="18.75">
      <c r="A11" s="174">
        <v>6</v>
      </c>
      <c r="B11" s="262" t="s">
        <v>848</v>
      </c>
      <c r="C11" s="257">
        <v>401918</v>
      </c>
      <c r="D11" s="266">
        <v>394145</v>
      </c>
      <c r="E11" s="263">
        <f>C11-D11</f>
        <v>7773</v>
      </c>
      <c r="I11" s="252"/>
      <c r="K11" s="260"/>
      <c r="L11" s="267"/>
      <c r="M11" s="265"/>
    </row>
    <row r="12" spans="1:13" s="264" customFormat="1" ht="18.75">
      <c r="A12" s="174">
        <v>7</v>
      </c>
      <c r="B12" s="262" t="s">
        <v>849</v>
      </c>
      <c r="C12" s="257">
        <v>0</v>
      </c>
      <c r="D12" s="266">
        <v>0</v>
      </c>
      <c r="E12" s="263">
        <f>C12-D12</f>
        <v>0</v>
      </c>
      <c r="I12" s="252"/>
      <c r="K12" s="260"/>
      <c r="L12" s="267"/>
      <c r="M12" s="265"/>
    </row>
    <row r="13" spans="1:13" s="259" customFormat="1" ht="15.75">
      <c r="A13" s="174">
        <v>8</v>
      </c>
      <c r="B13" s="256" t="s">
        <v>850</v>
      </c>
      <c r="C13" s="268">
        <f>SUM(C11,C10,C8,C12)</f>
        <v>1812621</v>
      </c>
      <c r="D13" s="268">
        <f>SUM(D11,D10,D8,D12)</f>
        <v>1741700</v>
      </c>
      <c r="E13" s="268">
        <f>SUM(E11,E10,E8,E12)</f>
        <v>70921</v>
      </c>
      <c r="I13" s="252"/>
      <c r="K13" s="269"/>
      <c r="L13" s="269"/>
      <c r="M13" s="269"/>
    </row>
    <row r="14" spans="1:13" ht="18.75">
      <c r="A14" s="174">
        <v>9</v>
      </c>
      <c r="B14" s="268" t="s">
        <v>851</v>
      </c>
      <c r="C14" s="270">
        <v>303897</v>
      </c>
      <c r="D14" s="266">
        <v>0</v>
      </c>
      <c r="E14" s="263">
        <f>C14-D14</f>
        <v>303897</v>
      </c>
      <c r="I14" s="252"/>
      <c r="J14" s="269"/>
      <c r="K14" s="271"/>
      <c r="L14" s="267"/>
      <c r="M14" s="265"/>
    </row>
    <row r="15" spans="1:13" ht="31.5">
      <c r="A15" s="174">
        <v>10</v>
      </c>
      <c r="B15" s="272" t="s">
        <v>852</v>
      </c>
      <c r="C15" s="270">
        <v>62700</v>
      </c>
      <c r="D15" s="270">
        <v>0</v>
      </c>
      <c r="E15" s="270">
        <f>C15-D15</f>
        <v>62700</v>
      </c>
      <c r="I15" s="252"/>
      <c r="J15" s="273"/>
      <c r="K15" s="271"/>
      <c r="L15" s="271"/>
      <c r="M15" s="271"/>
    </row>
    <row r="16" spans="1:13" ht="31.5">
      <c r="A16" s="174">
        <v>11</v>
      </c>
      <c r="B16" s="272" t="s">
        <v>853</v>
      </c>
      <c r="C16" s="270">
        <v>242500</v>
      </c>
      <c r="D16" s="270">
        <v>55000</v>
      </c>
      <c r="E16" s="270">
        <f>C16-D16</f>
        <v>187500</v>
      </c>
      <c r="I16" s="252"/>
      <c r="J16" s="273"/>
      <c r="K16" s="271"/>
      <c r="L16" s="271"/>
      <c r="M16" s="271"/>
    </row>
    <row r="17" spans="1:13" ht="15.75">
      <c r="A17" s="174">
        <v>12</v>
      </c>
      <c r="B17" s="274" t="s">
        <v>854</v>
      </c>
      <c r="C17" s="275">
        <f>SUM(C13,C14,C15,C16)</f>
        <v>2421718</v>
      </c>
      <c r="D17" s="275">
        <f>SUM(D13,D14,D15,D16)</f>
        <v>1796700</v>
      </c>
      <c r="E17" s="275">
        <f>SUM(E13,E14,E15,E16)</f>
        <v>625018</v>
      </c>
      <c r="I17" s="252"/>
      <c r="J17" s="276"/>
      <c r="K17" s="277"/>
      <c r="L17" s="277"/>
      <c r="M17" s="277"/>
    </row>
    <row r="18" spans="1:13" ht="15.75">
      <c r="A18" s="174">
        <v>13</v>
      </c>
      <c r="B18" s="272" t="s">
        <v>851</v>
      </c>
      <c r="C18" s="270">
        <v>36900</v>
      </c>
      <c r="D18" s="270">
        <v>0</v>
      </c>
      <c r="E18" s="270">
        <f>C18-D18</f>
        <v>36900</v>
      </c>
      <c r="I18" s="252"/>
      <c r="J18" s="273"/>
      <c r="K18" s="271"/>
      <c r="L18" s="271"/>
      <c r="M18" s="271"/>
    </row>
    <row r="19" spans="1:13" ht="31.5">
      <c r="A19" s="174">
        <v>14</v>
      </c>
      <c r="B19" s="272" t="s">
        <v>853</v>
      </c>
      <c r="C19" s="270">
        <v>0</v>
      </c>
      <c r="D19" s="270">
        <v>0</v>
      </c>
      <c r="E19" s="270">
        <f>C19-D19</f>
        <v>0</v>
      </c>
      <c r="I19" s="252"/>
      <c r="J19" s="273"/>
      <c r="K19" s="271"/>
      <c r="L19" s="271"/>
      <c r="M19" s="271"/>
    </row>
    <row r="20" spans="1:13" ht="31.5">
      <c r="A20" s="174">
        <v>15</v>
      </c>
      <c r="B20" s="274" t="s">
        <v>855</v>
      </c>
      <c r="C20" s="275">
        <f>SUM(C18:C19)</f>
        <v>36900</v>
      </c>
      <c r="D20" s="275">
        <f>SUM(D18:D19)</f>
        <v>0</v>
      </c>
      <c r="E20" s="275">
        <f>SUM(E18:E19)</f>
        <v>36900</v>
      </c>
      <c r="I20" s="252"/>
      <c r="J20" s="276"/>
      <c r="K20" s="277"/>
      <c r="L20" s="277"/>
      <c r="M20" s="277"/>
    </row>
    <row r="21" spans="1:13" ht="15.75">
      <c r="A21" s="174">
        <v>16</v>
      </c>
      <c r="B21" s="272" t="s">
        <v>856</v>
      </c>
      <c r="C21" s="275">
        <v>4121</v>
      </c>
      <c r="D21" s="275"/>
      <c r="E21" s="270">
        <f>C21-D21</f>
        <v>4121</v>
      </c>
      <c r="I21" s="252"/>
      <c r="J21" s="276"/>
      <c r="K21" s="277"/>
      <c r="L21" s="277"/>
      <c r="M21" s="277"/>
    </row>
    <row r="22" spans="1:13" ht="15.75">
      <c r="A22" s="174">
        <v>17</v>
      </c>
      <c r="B22" s="272" t="s">
        <v>857</v>
      </c>
      <c r="C22" s="270">
        <v>112000</v>
      </c>
      <c r="D22" s="270"/>
      <c r="E22" s="270">
        <f>C22-D22</f>
        <v>112000</v>
      </c>
      <c r="I22" s="252"/>
      <c r="J22" s="273"/>
      <c r="K22" s="271"/>
      <c r="L22" s="271"/>
      <c r="M22" s="271"/>
    </row>
    <row r="23" spans="1:13" ht="15.75">
      <c r="A23" s="174">
        <v>18</v>
      </c>
      <c r="B23" s="274" t="s">
        <v>858</v>
      </c>
      <c r="C23" s="275">
        <f>SUM(C21:C22)</f>
        <v>116121</v>
      </c>
      <c r="D23" s="275">
        <f>SUM(D21:D22)</f>
        <v>0</v>
      </c>
      <c r="E23" s="275">
        <f>SUM(E21:E22)</f>
        <v>116121</v>
      </c>
      <c r="I23" s="252"/>
      <c r="J23" s="276"/>
      <c r="K23" s="277"/>
      <c r="L23" s="277"/>
      <c r="M23" s="277"/>
    </row>
    <row r="24" spans="1:13" ht="15.75">
      <c r="A24" s="174">
        <v>19</v>
      </c>
      <c r="B24" s="268" t="s">
        <v>859</v>
      </c>
      <c r="C24" s="275">
        <f>SUM(C17,C20,C23)</f>
        <v>2574739</v>
      </c>
      <c r="D24" s="275">
        <f>SUM(D17,D20,D23)</f>
        <v>1796700</v>
      </c>
      <c r="E24" s="275">
        <f>SUM(E17,E20,E23)</f>
        <v>778039</v>
      </c>
      <c r="I24" s="252"/>
      <c r="J24" s="269"/>
      <c r="K24" s="277"/>
      <c r="L24" s="277"/>
      <c r="M24" s="277"/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2" sqref="D12"/>
    </sheetView>
  </sheetViews>
  <sheetFormatPr defaultColWidth="11.8515625" defaultRowHeight="15"/>
  <cols>
    <col min="1" max="1" width="5.7109375" style="170" customWidth="1"/>
    <col min="2" max="2" width="32.00390625" style="282" customWidth="1"/>
    <col min="3" max="3" width="24.140625" style="282" customWidth="1"/>
    <col min="4" max="4" width="24.00390625" style="282" customWidth="1"/>
    <col min="5" max="16384" width="11.8515625" style="282" customWidth="1"/>
  </cols>
  <sheetData>
    <row r="1" spans="1:7" s="169" customFormat="1" ht="17.25" customHeight="1">
      <c r="A1" s="368" t="s">
        <v>860</v>
      </c>
      <c r="B1" s="368"/>
      <c r="C1" s="368"/>
      <c r="D1" s="368"/>
      <c r="E1" s="168"/>
      <c r="F1" s="168"/>
      <c r="G1" s="168"/>
    </row>
    <row r="2" spans="1:7" s="169" customFormat="1" ht="17.25" customHeight="1">
      <c r="A2" s="368" t="s">
        <v>861</v>
      </c>
      <c r="B2" s="368"/>
      <c r="C2" s="368"/>
      <c r="D2" s="368"/>
      <c r="E2" s="168"/>
      <c r="F2" s="168"/>
      <c r="G2" s="168"/>
    </row>
    <row r="3" spans="1:7" s="169" customFormat="1" ht="17.25" customHeight="1">
      <c r="A3" s="381" t="s">
        <v>862</v>
      </c>
      <c r="B3" s="381"/>
      <c r="C3" s="381"/>
      <c r="D3" s="381"/>
      <c r="E3" s="168"/>
      <c r="F3" s="168"/>
      <c r="G3" s="168"/>
    </row>
    <row r="5" spans="1:4" s="170" customFormat="1" ht="16.5" customHeight="1">
      <c r="A5" s="172"/>
      <c r="B5" s="173" t="s">
        <v>0</v>
      </c>
      <c r="C5" s="173" t="s">
        <v>1</v>
      </c>
      <c r="D5" s="173" t="s">
        <v>2</v>
      </c>
    </row>
    <row r="6" spans="1:4" ht="16.5">
      <c r="A6" s="174">
        <v>1</v>
      </c>
      <c r="B6" s="279" t="s">
        <v>9</v>
      </c>
      <c r="C6" s="280" t="s">
        <v>1041</v>
      </c>
      <c r="D6" s="281" t="s">
        <v>1042</v>
      </c>
    </row>
    <row r="7" spans="1:4" ht="16.5">
      <c r="A7" s="174">
        <v>2</v>
      </c>
      <c r="B7" s="279" t="s">
        <v>863</v>
      </c>
      <c r="C7" s="283">
        <v>0</v>
      </c>
      <c r="D7" s="281" t="s">
        <v>864</v>
      </c>
    </row>
    <row r="8" spans="1:4" s="287" customFormat="1" ht="47.25" customHeight="1">
      <c r="A8" s="174">
        <v>3</v>
      </c>
      <c r="B8" s="284" t="s">
        <v>865</v>
      </c>
      <c r="C8" s="285">
        <f>C7</f>
        <v>0</v>
      </c>
      <c r="D8" s="286">
        <v>0</v>
      </c>
    </row>
    <row r="9" spans="1:4" ht="18">
      <c r="A9" s="174">
        <v>4</v>
      </c>
      <c r="B9" s="288" t="s">
        <v>866</v>
      </c>
      <c r="C9" s="289">
        <v>652104</v>
      </c>
      <c r="D9" s="289">
        <v>0</v>
      </c>
    </row>
    <row r="10" spans="1:4" s="287" customFormat="1" ht="49.5">
      <c r="A10" s="174">
        <v>5</v>
      </c>
      <c r="B10" s="284" t="s">
        <v>867</v>
      </c>
      <c r="C10" s="286">
        <f>SUM(C9:C9)</f>
        <v>652104</v>
      </c>
      <c r="D10" s="286">
        <f>SUM(D9:D9)</f>
        <v>0</v>
      </c>
    </row>
    <row r="11" spans="1:4" s="287" customFormat="1" ht="18">
      <c r="A11" s="174">
        <v>6</v>
      </c>
      <c r="B11" s="290" t="s">
        <v>868</v>
      </c>
      <c r="C11" s="286">
        <v>277151</v>
      </c>
      <c r="D11" s="286">
        <v>73998</v>
      </c>
    </row>
    <row r="12" spans="1:4" s="287" customFormat="1" ht="18">
      <c r="A12" s="174">
        <v>7</v>
      </c>
      <c r="B12" s="291" t="s">
        <v>869</v>
      </c>
      <c r="C12" s="292">
        <f>SUM(C8,C10,C11)</f>
        <v>929255</v>
      </c>
      <c r="D12" s="292">
        <f>SUM(D8,D10,D11)</f>
        <v>73998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70" customWidth="1"/>
    <col min="2" max="2" width="43.00390625" style="318" customWidth="1"/>
    <col min="3" max="3" width="15.8515625" style="318" customWidth="1"/>
    <col min="4" max="4" width="18.8515625" style="318" customWidth="1"/>
    <col min="5" max="5" width="18.421875" style="318" customWidth="1"/>
    <col min="6" max="6" width="19.140625" style="318" customWidth="1"/>
    <col min="7" max="7" width="17.421875" style="318" customWidth="1"/>
    <col min="8" max="8" width="18.28125" style="318" customWidth="1"/>
    <col min="9" max="16384" width="9.140625" style="318" customWidth="1"/>
  </cols>
  <sheetData>
    <row r="1" spans="1:8" s="293" customFormat="1" ht="17.25" customHeight="1">
      <c r="A1" s="382" t="s">
        <v>914</v>
      </c>
      <c r="B1" s="382"/>
      <c r="C1" s="382"/>
      <c r="D1" s="382"/>
      <c r="E1" s="382"/>
      <c r="F1" s="382"/>
      <c r="G1" s="382"/>
      <c r="H1" s="382"/>
    </row>
    <row r="2" spans="1:2" s="171" customFormat="1" ht="18.75" customHeight="1">
      <c r="A2" s="170"/>
      <c r="B2" s="294"/>
    </row>
    <row r="3" spans="1:8" s="297" customFormat="1" ht="15.75">
      <c r="A3" s="295"/>
      <c r="B3" s="296" t="s">
        <v>0</v>
      </c>
      <c r="C3" s="296" t="s">
        <v>1</v>
      </c>
      <c r="D3" s="296" t="s">
        <v>2</v>
      </c>
      <c r="E3" s="296" t="s">
        <v>3</v>
      </c>
      <c r="F3" s="296" t="s">
        <v>6</v>
      </c>
      <c r="G3" s="296" t="s">
        <v>45</v>
      </c>
      <c r="H3" s="296" t="s">
        <v>46</v>
      </c>
    </row>
    <row r="4" spans="1:8" s="301" customFormat="1" ht="42.75">
      <c r="A4" s="298" t="s">
        <v>915</v>
      </c>
      <c r="B4" s="299" t="s">
        <v>9</v>
      </c>
      <c r="C4" s="300" t="s">
        <v>870</v>
      </c>
      <c r="D4" s="300" t="s">
        <v>871</v>
      </c>
      <c r="E4" s="300" t="s">
        <v>872</v>
      </c>
      <c r="F4" s="300" t="s">
        <v>873</v>
      </c>
      <c r="G4" s="300" t="s">
        <v>874</v>
      </c>
      <c r="H4" s="299" t="s">
        <v>875</v>
      </c>
    </row>
    <row r="5" spans="1:8" s="304" customFormat="1" ht="19.5" customHeight="1">
      <c r="A5" s="298" t="s">
        <v>916</v>
      </c>
      <c r="B5" s="302" t="s">
        <v>876</v>
      </c>
      <c r="C5" s="302">
        <v>3292186</v>
      </c>
      <c r="D5" s="302">
        <v>226311176</v>
      </c>
      <c r="E5" s="302">
        <v>21082440</v>
      </c>
      <c r="F5" s="302">
        <v>190500</v>
      </c>
      <c r="G5" s="302">
        <v>81484959</v>
      </c>
      <c r="H5" s="303">
        <f>SUM(C5:G5)</f>
        <v>332361261</v>
      </c>
    </row>
    <row r="6" spans="1:8" s="308" customFormat="1" ht="25.5" customHeight="1">
      <c r="A6" s="298" t="s">
        <v>917</v>
      </c>
      <c r="B6" s="309" t="s">
        <v>918</v>
      </c>
      <c r="C6" s="306">
        <v>1000000</v>
      </c>
      <c r="D6" s="302"/>
      <c r="E6" s="302"/>
      <c r="F6" s="302"/>
      <c r="G6" s="302"/>
      <c r="H6" s="303">
        <v>1000000</v>
      </c>
    </row>
    <row r="7" spans="1:8" s="308" customFormat="1" ht="19.5" customHeight="1">
      <c r="A7" s="298" t="s">
        <v>919</v>
      </c>
      <c r="B7" s="312" t="s">
        <v>920</v>
      </c>
      <c r="C7" s="313">
        <v>38583</v>
      </c>
      <c r="D7" s="302"/>
      <c r="E7" s="302"/>
      <c r="F7" s="302"/>
      <c r="G7" s="302"/>
      <c r="H7" s="303">
        <f>C7+D7+E7+G7</f>
        <v>38583</v>
      </c>
    </row>
    <row r="8" spans="1:8" s="311" customFormat="1" ht="25.5" customHeight="1">
      <c r="A8" s="298" t="s">
        <v>921</v>
      </c>
      <c r="B8" s="305" t="s">
        <v>877</v>
      </c>
      <c r="C8" s="306">
        <f>C6+C7</f>
        <v>1038583</v>
      </c>
      <c r="D8" s="307"/>
      <c r="E8" s="307"/>
      <c r="F8" s="306">
        <v>20687135</v>
      </c>
      <c r="G8" s="307"/>
      <c r="H8" s="306">
        <f>SUM(C8:G8)</f>
        <v>21725718</v>
      </c>
    </row>
    <row r="9" spans="1:8" s="311" customFormat="1" ht="19.5" customHeight="1">
      <c r="A9" s="298" t="s">
        <v>922</v>
      </c>
      <c r="B9" s="306" t="s">
        <v>878</v>
      </c>
      <c r="C9" s="307"/>
      <c r="D9" s="307"/>
      <c r="E9" s="307"/>
      <c r="F9" s="310">
        <v>9519136</v>
      </c>
      <c r="G9" s="307"/>
      <c r="H9" s="306">
        <f aca="true" t="shared" si="0" ref="H9:H50">SUM(C9:G9)</f>
        <v>9519136</v>
      </c>
    </row>
    <row r="10" spans="1:8" s="311" customFormat="1" ht="19.5" customHeight="1">
      <c r="A10" s="298" t="s">
        <v>923</v>
      </c>
      <c r="B10" s="312" t="s">
        <v>924</v>
      </c>
      <c r="C10" s="313"/>
      <c r="D10" s="313"/>
      <c r="E10" s="313">
        <v>1674000</v>
      </c>
      <c r="F10" s="313"/>
      <c r="G10" s="313"/>
      <c r="H10" s="314">
        <f t="shared" si="0"/>
        <v>1674000</v>
      </c>
    </row>
    <row r="11" spans="1:8" s="311" customFormat="1" ht="19.5" customHeight="1">
      <c r="A11" s="298" t="s">
        <v>925</v>
      </c>
      <c r="B11" s="312" t="s">
        <v>926</v>
      </c>
      <c r="C11" s="313"/>
      <c r="D11" s="313"/>
      <c r="E11" s="313">
        <v>26740</v>
      </c>
      <c r="F11" s="313"/>
      <c r="G11" s="313"/>
      <c r="H11" s="314">
        <f t="shared" si="0"/>
        <v>26740</v>
      </c>
    </row>
    <row r="12" spans="1:8" s="311" customFormat="1" ht="19.5" customHeight="1">
      <c r="A12" s="298" t="s">
        <v>927</v>
      </c>
      <c r="B12" s="312" t="s">
        <v>928</v>
      </c>
      <c r="C12" s="313"/>
      <c r="D12" s="313">
        <v>1574760</v>
      </c>
      <c r="E12" s="313"/>
      <c r="F12" s="313"/>
      <c r="G12" s="313"/>
      <c r="H12" s="314">
        <f t="shared" si="0"/>
        <v>1574760</v>
      </c>
    </row>
    <row r="13" spans="1:8" s="311" customFormat="1" ht="19.5" customHeight="1">
      <c r="A13" s="298" t="s">
        <v>929</v>
      </c>
      <c r="B13" s="312" t="s">
        <v>930</v>
      </c>
      <c r="C13" s="313"/>
      <c r="D13" s="313"/>
      <c r="E13" s="313">
        <v>252851</v>
      </c>
      <c r="F13" s="313"/>
      <c r="G13" s="313"/>
      <c r="H13" s="314">
        <f t="shared" si="0"/>
        <v>252851</v>
      </c>
    </row>
    <row r="14" spans="1:8" s="311" customFormat="1" ht="19.5" customHeight="1">
      <c r="A14" s="298" t="s">
        <v>931</v>
      </c>
      <c r="B14" s="312" t="s">
        <v>932</v>
      </c>
      <c r="C14" s="313"/>
      <c r="D14" s="313"/>
      <c r="E14" s="313">
        <v>667200</v>
      </c>
      <c r="F14" s="313"/>
      <c r="G14" s="313"/>
      <c r="H14" s="314">
        <f t="shared" si="0"/>
        <v>667200</v>
      </c>
    </row>
    <row r="15" spans="1:8" s="311" customFormat="1" ht="19.5" customHeight="1">
      <c r="A15" s="298" t="s">
        <v>933</v>
      </c>
      <c r="B15" s="312" t="s">
        <v>934</v>
      </c>
      <c r="C15" s="313"/>
      <c r="D15" s="313"/>
      <c r="E15" s="313">
        <v>36929</v>
      </c>
      <c r="F15" s="313"/>
      <c r="G15" s="313"/>
      <c r="H15" s="314">
        <f t="shared" si="0"/>
        <v>36929</v>
      </c>
    </row>
    <row r="16" spans="1:8" s="311" customFormat="1" ht="19.5" customHeight="1">
      <c r="A16" s="298" t="s">
        <v>935</v>
      </c>
      <c r="B16" s="312" t="s">
        <v>936</v>
      </c>
      <c r="C16" s="313"/>
      <c r="D16" s="313"/>
      <c r="E16" s="313">
        <v>84485</v>
      </c>
      <c r="F16" s="313"/>
      <c r="G16" s="313"/>
      <c r="H16" s="314">
        <f t="shared" si="0"/>
        <v>84485</v>
      </c>
    </row>
    <row r="17" spans="1:8" s="311" customFormat="1" ht="19.5" customHeight="1">
      <c r="A17" s="298" t="s">
        <v>937</v>
      </c>
      <c r="B17" s="309" t="s">
        <v>938</v>
      </c>
      <c r="C17" s="313"/>
      <c r="D17" s="313"/>
      <c r="E17" s="313">
        <v>56900</v>
      </c>
      <c r="F17" s="313"/>
      <c r="G17" s="313"/>
      <c r="H17" s="314">
        <f t="shared" si="0"/>
        <v>56900</v>
      </c>
    </row>
    <row r="18" spans="1:8" s="308" customFormat="1" ht="19.5" customHeight="1">
      <c r="A18" s="298" t="s">
        <v>939</v>
      </c>
      <c r="B18" s="309" t="s">
        <v>940</v>
      </c>
      <c r="C18" s="313"/>
      <c r="D18" s="313"/>
      <c r="E18" s="313">
        <v>55890</v>
      </c>
      <c r="F18" s="313"/>
      <c r="G18" s="313"/>
      <c r="H18" s="314">
        <f t="shared" si="0"/>
        <v>55890</v>
      </c>
    </row>
    <row r="19" spans="1:8" s="311" customFormat="1" ht="19.5" customHeight="1">
      <c r="A19" s="298" t="s">
        <v>941</v>
      </c>
      <c r="B19" s="309" t="s">
        <v>942</v>
      </c>
      <c r="C19" s="313"/>
      <c r="D19" s="313"/>
      <c r="E19" s="313">
        <v>81000</v>
      </c>
      <c r="F19" s="313"/>
      <c r="G19" s="313"/>
      <c r="H19" s="314">
        <f t="shared" si="0"/>
        <v>81000</v>
      </c>
    </row>
    <row r="20" spans="1:8" s="308" customFormat="1" ht="19.5" customHeight="1">
      <c r="A20" s="298" t="s">
        <v>943</v>
      </c>
      <c r="B20" s="309" t="s">
        <v>944</v>
      </c>
      <c r="C20" s="313"/>
      <c r="D20" s="313"/>
      <c r="E20" s="313">
        <v>122819</v>
      </c>
      <c r="F20" s="313"/>
      <c r="G20" s="313"/>
      <c r="H20" s="314">
        <f t="shared" si="0"/>
        <v>122819</v>
      </c>
    </row>
    <row r="21" spans="1:8" s="308" customFormat="1" ht="27.75" customHeight="1">
      <c r="A21" s="298" t="s">
        <v>945</v>
      </c>
      <c r="B21" s="315" t="s">
        <v>946</v>
      </c>
      <c r="C21" s="313"/>
      <c r="D21" s="313"/>
      <c r="E21" s="313">
        <v>28330</v>
      </c>
      <c r="F21" s="313"/>
      <c r="G21" s="313"/>
      <c r="H21" s="314">
        <f t="shared" si="0"/>
        <v>28330</v>
      </c>
    </row>
    <row r="22" spans="1:8" s="311" customFormat="1" ht="27.75" customHeight="1">
      <c r="A22" s="298" t="s">
        <v>947</v>
      </c>
      <c r="B22" s="312" t="s">
        <v>948</v>
      </c>
      <c r="C22" s="313"/>
      <c r="D22" s="313"/>
      <c r="E22" s="312">
        <v>25181</v>
      </c>
      <c r="F22" s="313"/>
      <c r="G22" s="313"/>
      <c r="H22" s="314">
        <f t="shared" si="0"/>
        <v>25181</v>
      </c>
    </row>
    <row r="23" spans="1:8" s="311" customFormat="1" ht="27.75" customHeight="1">
      <c r="A23" s="298" t="s">
        <v>949</v>
      </c>
      <c r="B23" s="312" t="s">
        <v>950</v>
      </c>
      <c r="C23" s="313"/>
      <c r="D23" s="313"/>
      <c r="E23" s="312">
        <v>7866</v>
      </c>
      <c r="F23" s="313"/>
      <c r="G23" s="313"/>
      <c r="H23" s="314">
        <f t="shared" si="0"/>
        <v>7866</v>
      </c>
    </row>
    <row r="24" spans="1:8" s="311" customFormat="1" ht="27.75" customHeight="1">
      <c r="A24" s="298" t="s">
        <v>951</v>
      </c>
      <c r="B24" s="312" t="s">
        <v>952</v>
      </c>
      <c r="C24" s="313"/>
      <c r="D24" s="313"/>
      <c r="E24" s="312">
        <v>5803</v>
      </c>
      <c r="F24" s="313"/>
      <c r="G24" s="313"/>
      <c r="H24" s="314">
        <f t="shared" si="0"/>
        <v>5803</v>
      </c>
    </row>
    <row r="25" spans="1:8" s="311" customFormat="1" ht="27.75" customHeight="1">
      <c r="A25" s="298" t="s">
        <v>953</v>
      </c>
      <c r="B25" s="312" t="s">
        <v>954</v>
      </c>
      <c r="C25" s="313"/>
      <c r="D25" s="313"/>
      <c r="E25" s="312">
        <v>140945</v>
      </c>
      <c r="F25" s="313"/>
      <c r="G25" s="313"/>
      <c r="H25" s="314">
        <f t="shared" si="0"/>
        <v>140945</v>
      </c>
    </row>
    <row r="26" spans="1:8" s="308" customFormat="1" ht="19.5" customHeight="1">
      <c r="A26" s="298" t="s">
        <v>955</v>
      </c>
      <c r="B26" s="312" t="s">
        <v>956</v>
      </c>
      <c r="C26" s="313"/>
      <c r="D26" s="313"/>
      <c r="E26" s="312">
        <v>890000</v>
      </c>
      <c r="F26" s="313"/>
      <c r="G26" s="313"/>
      <c r="H26" s="314">
        <f t="shared" si="0"/>
        <v>890000</v>
      </c>
    </row>
    <row r="27" spans="1:8" s="308" customFormat="1" ht="19.5" customHeight="1">
      <c r="A27" s="298" t="s">
        <v>957</v>
      </c>
      <c r="B27" s="312" t="s">
        <v>958</v>
      </c>
      <c r="C27" s="313"/>
      <c r="D27" s="313"/>
      <c r="E27" s="312">
        <v>390000</v>
      </c>
      <c r="F27" s="313"/>
      <c r="G27" s="313"/>
      <c r="H27" s="314">
        <f t="shared" si="0"/>
        <v>390000</v>
      </c>
    </row>
    <row r="28" spans="1:8" s="317" customFormat="1" ht="19.5" customHeight="1">
      <c r="A28" s="298" t="s">
        <v>959</v>
      </c>
      <c r="B28" s="312" t="s">
        <v>960</v>
      </c>
      <c r="C28" s="313"/>
      <c r="D28" s="313"/>
      <c r="E28" s="312">
        <v>412055</v>
      </c>
      <c r="F28" s="313"/>
      <c r="G28" s="313"/>
      <c r="H28" s="314">
        <f t="shared" si="0"/>
        <v>412055</v>
      </c>
    </row>
    <row r="29" spans="1:8" s="308" customFormat="1" ht="19.5" customHeight="1">
      <c r="A29" s="298" t="s">
        <v>961</v>
      </c>
      <c r="B29" s="312" t="s">
        <v>962</v>
      </c>
      <c r="C29" s="313"/>
      <c r="D29" s="313"/>
      <c r="E29" s="312">
        <v>280000</v>
      </c>
      <c r="F29" s="313"/>
      <c r="G29" s="313"/>
      <c r="H29" s="314">
        <f t="shared" si="0"/>
        <v>280000</v>
      </c>
    </row>
    <row r="30" spans="1:8" s="308" customFormat="1" ht="19.5" customHeight="1">
      <c r="A30" s="298" t="s">
        <v>963</v>
      </c>
      <c r="B30" s="312" t="s">
        <v>964</v>
      </c>
      <c r="C30" s="313"/>
      <c r="D30" s="313"/>
      <c r="E30" s="312">
        <v>334700</v>
      </c>
      <c r="F30" s="313"/>
      <c r="G30" s="313"/>
      <c r="H30" s="314">
        <f t="shared" si="0"/>
        <v>334700</v>
      </c>
    </row>
    <row r="31" spans="1:8" ht="19.5" customHeight="1">
      <c r="A31" s="298" t="s">
        <v>965</v>
      </c>
      <c r="B31" s="312" t="s">
        <v>966</v>
      </c>
      <c r="C31" s="313"/>
      <c r="D31" s="313"/>
      <c r="E31" s="312">
        <v>638217</v>
      </c>
      <c r="F31" s="313"/>
      <c r="G31" s="313"/>
      <c r="H31" s="314">
        <f t="shared" si="0"/>
        <v>638217</v>
      </c>
    </row>
    <row r="32" spans="1:8" ht="27.75" customHeight="1">
      <c r="A32" s="298" t="s">
        <v>967</v>
      </c>
      <c r="B32" s="312" t="s">
        <v>968</v>
      </c>
      <c r="C32" s="313"/>
      <c r="D32" s="313"/>
      <c r="E32" s="312">
        <v>178280</v>
      </c>
      <c r="F32" s="313"/>
      <c r="G32" s="313"/>
      <c r="H32" s="314">
        <f t="shared" si="0"/>
        <v>178280</v>
      </c>
    </row>
    <row r="33" spans="1:8" ht="27.75" customHeight="1">
      <c r="A33" s="298" t="s">
        <v>969</v>
      </c>
      <c r="B33" s="312" t="s">
        <v>970</v>
      </c>
      <c r="C33" s="313"/>
      <c r="D33" s="313"/>
      <c r="E33" s="312">
        <v>336800</v>
      </c>
      <c r="F33" s="313"/>
      <c r="G33" s="313"/>
      <c r="H33" s="314">
        <f t="shared" si="0"/>
        <v>336800</v>
      </c>
    </row>
    <row r="34" spans="1:8" ht="27.75" customHeight="1">
      <c r="A34" s="298" t="s">
        <v>971</v>
      </c>
      <c r="B34" s="312" t="s">
        <v>972</v>
      </c>
      <c r="C34" s="313"/>
      <c r="D34" s="313"/>
      <c r="E34" s="312">
        <v>162400</v>
      </c>
      <c r="F34" s="313"/>
      <c r="G34" s="313"/>
      <c r="H34" s="314">
        <f t="shared" si="0"/>
        <v>162400</v>
      </c>
    </row>
    <row r="35" spans="1:8" s="304" customFormat="1" ht="27.75" customHeight="1">
      <c r="A35" s="298" t="s">
        <v>973</v>
      </c>
      <c r="B35" s="312" t="s">
        <v>974</v>
      </c>
      <c r="C35" s="313"/>
      <c r="D35" s="313"/>
      <c r="E35" s="312">
        <v>224300</v>
      </c>
      <c r="F35" s="313"/>
      <c r="G35" s="313"/>
      <c r="H35" s="314">
        <f t="shared" si="0"/>
        <v>224300</v>
      </c>
    </row>
    <row r="36" spans="1:8" s="304" customFormat="1" ht="19.5" customHeight="1">
      <c r="A36" s="298" t="s">
        <v>975</v>
      </c>
      <c r="B36" s="312" t="s">
        <v>976</v>
      </c>
      <c r="C36" s="313"/>
      <c r="D36" s="313"/>
      <c r="E36" s="312">
        <v>699300</v>
      </c>
      <c r="F36" s="313"/>
      <c r="G36" s="313"/>
      <c r="H36" s="314">
        <f t="shared" si="0"/>
        <v>699300</v>
      </c>
    </row>
    <row r="37" spans="1:8" s="304" customFormat="1" ht="19.5" customHeight="1">
      <c r="A37" s="298" t="s">
        <v>977</v>
      </c>
      <c r="B37" s="312" t="s">
        <v>978</v>
      </c>
      <c r="C37" s="313"/>
      <c r="D37" s="313"/>
      <c r="E37" s="312">
        <v>66800</v>
      </c>
      <c r="F37" s="313"/>
      <c r="G37" s="313"/>
      <c r="H37" s="314">
        <f t="shared" si="0"/>
        <v>66800</v>
      </c>
    </row>
    <row r="38" spans="1:8" s="304" customFormat="1" ht="19.5" customHeight="1">
      <c r="A38" s="298" t="s">
        <v>979</v>
      </c>
      <c r="B38" s="312" t="s">
        <v>980</v>
      </c>
      <c r="C38" s="313"/>
      <c r="D38" s="313"/>
      <c r="E38" s="312">
        <v>1490000</v>
      </c>
      <c r="F38" s="313"/>
      <c r="G38" s="313"/>
      <c r="H38" s="314">
        <f t="shared" si="0"/>
        <v>1490000</v>
      </c>
    </row>
    <row r="39" spans="1:8" ht="19.5" customHeight="1">
      <c r="A39" s="298" t="s">
        <v>981</v>
      </c>
      <c r="B39" s="312" t="s">
        <v>982</v>
      </c>
      <c r="C39" s="313"/>
      <c r="D39" s="313"/>
      <c r="E39" s="312">
        <v>45000</v>
      </c>
      <c r="F39" s="313"/>
      <c r="G39" s="313"/>
      <c r="H39" s="314">
        <f t="shared" si="0"/>
        <v>45000</v>
      </c>
    </row>
    <row r="40" spans="1:8" ht="19.5" customHeight="1">
      <c r="A40" s="298" t="s">
        <v>983</v>
      </c>
      <c r="B40" s="312" t="s">
        <v>984</v>
      </c>
      <c r="C40" s="313"/>
      <c r="D40" s="313">
        <v>502760</v>
      </c>
      <c r="E40" s="312"/>
      <c r="F40" s="313"/>
      <c r="G40" s="313"/>
      <c r="H40" s="314">
        <f t="shared" si="0"/>
        <v>502760</v>
      </c>
    </row>
    <row r="41" spans="1:8" ht="19.5" customHeight="1">
      <c r="A41" s="298" t="s">
        <v>985</v>
      </c>
      <c r="B41" s="312" t="s">
        <v>986</v>
      </c>
      <c r="C41" s="313"/>
      <c r="D41" s="313">
        <v>2198160</v>
      </c>
      <c r="E41" s="312"/>
      <c r="F41" s="313"/>
      <c r="G41" s="313"/>
      <c r="H41" s="314">
        <f t="shared" si="0"/>
        <v>2198160</v>
      </c>
    </row>
    <row r="42" spans="1:8" ht="19.5" customHeight="1">
      <c r="A42" s="298" t="s">
        <v>987</v>
      </c>
      <c r="B42" s="312" t="s">
        <v>988</v>
      </c>
      <c r="C42" s="313"/>
      <c r="D42" s="313">
        <v>319600</v>
      </c>
      <c r="E42" s="312"/>
      <c r="F42" s="313"/>
      <c r="G42" s="313"/>
      <c r="H42" s="314">
        <f t="shared" si="0"/>
        <v>319600</v>
      </c>
    </row>
    <row r="43" spans="1:8" s="304" customFormat="1" ht="19.5" customHeight="1">
      <c r="A43" s="298" t="s">
        <v>989</v>
      </c>
      <c r="B43" s="312" t="s">
        <v>990</v>
      </c>
      <c r="C43" s="313"/>
      <c r="D43" s="313"/>
      <c r="E43" s="312">
        <v>3500000</v>
      </c>
      <c r="F43" s="313"/>
      <c r="G43" s="313"/>
      <c r="H43" s="314">
        <f t="shared" si="0"/>
        <v>3500000</v>
      </c>
    </row>
    <row r="44" spans="1:8" s="304" customFormat="1" ht="19.5" customHeight="1">
      <c r="A44" s="298" t="s">
        <v>991</v>
      </c>
      <c r="B44" s="312" t="s">
        <v>992</v>
      </c>
      <c r="C44" s="313"/>
      <c r="D44" s="313"/>
      <c r="E44" s="312">
        <v>787401</v>
      </c>
      <c r="F44" s="313"/>
      <c r="G44" s="313"/>
      <c r="H44" s="314">
        <f t="shared" si="0"/>
        <v>787401</v>
      </c>
    </row>
    <row r="45" spans="1:8" ht="19.5" customHeight="1">
      <c r="A45" s="298" t="s">
        <v>993</v>
      </c>
      <c r="B45" s="312" t="s">
        <v>994</v>
      </c>
      <c r="C45" s="313"/>
      <c r="D45" s="313"/>
      <c r="E45" s="312">
        <v>17795</v>
      </c>
      <c r="F45" s="313"/>
      <c r="G45" s="313"/>
      <c r="H45" s="314">
        <f t="shared" si="0"/>
        <v>17795</v>
      </c>
    </row>
    <row r="46" spans="1:8" ht="12.75">
      <c r="A46" s="298" t="s">
        <v>995</v>
      </c>
      <c r="B46" s="312" t="s">
        <v>996</v>
      </c>
      <c r="C46" s="313"/>
      <c r="D46" s="313"/>
      <c r="E46" s="312">
        <v>10788</v>
      </c>
      <c r="F46" s="313"/>
      <c r="G46" s="313"/>
      <c r="H46" s="314">
        <f t="shared" si="0"/>
        <v>10788</v>
      </c>
    </row>
    <row r="47" spans="1:8" ht="12.75">
      <c r="A47" s="298" t="s">
        <v>997</v>
      </c>
      <c r="B47" s="312" t="s">
        <v>998</v>
      </c>
      <c r="C47" s="313"/>
      <c r="D47" s="313"/>
      <c r="E47" s="312">
        <v>16457</v>
      </c>
      <c r="F47" s="313"/>
      <c r="G47" s="313"/>
      <c r="H47" s="314">
        <f t="shared" si="0"/>
        <v>16457</v>
      </c>
    </row>
    <row r="48" spans="1:8" ht="12.75">
      <c r="A48" s="298" t="s">
        <v>999</v>
      </c>
      <c r="B48" s="312" t="s">
        <v>1000</v>
      </c>
      <c r="C48" s="313"/>
      <c r="D48" s="313"/>
      <c r="E48" s="312">
        <v>18268</v>
      </c>
      <c r="F48" s="313"/>
      <c r="G48" s="313"/>
      <c r="H48" s="314">
        <f t="shared" si="0"/>
        <v>18268</v>
      </c>
    </row>
    <row r="49" spans="1:8" ht="12.75">
      <c r="A49" s="298" t="s">
        <v>1001</v>
      </c>
      <c r="B49" s="312" t="s">
        <v>1002</v>
      </c>
      <c r="C49" s="313"/>
      <c r="D49" s="313"/>
      <c r="E49" s="312">
        <v>33071</v>
      </c>
      <c r="F49" s="313"/>
      <c r="G49" s="313"/>
      <c r="H49" s="314">
        <f t="shared" si="0"/>
        <v>33071</v>
      </c>
    </row>
    <row r="50" spans="1:8" ht="12.75">
      <c r="A50" s="298" t="s">
        <v>1003</v>
      </c>
      <c r="B50" s="312" t="s">
        <v>1004</v>
      </c>
      <c r="C50" s="313"/>
      <c r="D50" s="313">
        <v>432721</v>
      </c>
      <c r="E50" s="312"/>
      <c r="F50" s="313"/>
      <c r="G50" s="313"/>
      <c r="H50" s="314">
        <f t="shared" si="0"/>
        <v>432721</v>
      </c>
    </row>
    <row r="51" spans="1:8" ht="12.75">
      <c r="A51" s="298" t="s">
        <v>1005</v>
      </c>
      <c r="B51" s="306" t="s">
        <v>879</v>
      </c>
      <c r="C51" s="307"/>
      <c r="D51" s="310">
        <f>SUM(D10:D50)</f>
        <v>5028001</v>
      </c>
      <c r="E51" s="310">
        <f>SUM(E10:E50)</f>
        <v>13798571</v>
      </c>
      <c r="F51" s="307"/>
      <c r="G51" s="307"/>
      <c r="H51" s="306">
        <f>SUM(C51:G51)</f>
        <v>18826572</v>
      </c>
    </row>
    <row r="52" spans="1:8" ht="12.75">
      <c r="A52" s="298" t="s">
        <v>1006</v>
      </c>
      <c r="B52" s="314"/>
      <c r="C52" s="313"/>
      <c r="D52" s="313"/>
      <c r="E52" s="313"/>
      <c r="F52" s="313"/>
      <c r="G52" s="316"/>
      <c r="H52" s="314">
        <f>SUM(C52:G52)</f>
        <v>0</v>
      </c>
    </row>
    <row r="53" spans="1:8" ht="12.75">
      <c r="A53" s="298" t="s">
        <v>1007</v>
      </c>
      <c r="B53" s="306" t="s">
        <v>880</v>
      </c>
      <c r="C53" s="310"/>
      <c r="D53" s="310">
        <f>D52</f>
        <v>0</v>
      </c>
      <c r="E53" s="310"/>
      <c r="F53" s="310"/>
      <c r="G53" s="307"/>
      <c r="H53" s="306">
        <f>SUM(C53:G53)</f>
        <v>0</v>
      </c>
    </row>
    <row r="54" spans="1:8" ht="25.5">
      <c r="A54" s="298" t="s">
        <v>1008</v>
      </c>
      <c r="B54" s="305" t="s">
        <v>881</v>
      </c>
      <c r="C54" s="306"/>
      <c r="D54" s="306"/>
      <c r="E54" s="306"/>
      <c r="F54" s="306"/>
      <c r="G54" s="307"/>
      <c r="H54" s="306">
        <f>SUM(C54:G54)</f>
        <v>0</v>
      </c>
    </row>
    <row r="55" spans="1:8" ht="12.75">
      <c r="A55" s="298" t="s">
        <v>1009</v>
      </c>
      <c r="B55" s="309" t="s">
        <v>882</v>
      </c>
      <c r="C55" s="314">
        <v>38583</v>
      </c>
      <c r="D55" s="314"/>
      <c r="E55" s="314">
        <v>1379247</v>
      </c>
      <c r="F55" s="314"/>
      <c r="G55" s="313"/>
      <c r="H55" s="314">
        <f>SUM(C55:G55)</f>
        <v>1417830</v>
      </c>
    </row>
    <row r="56" spans="1:8" ht="12.75">
      <c r="A56" s="298" t="s">
        <v>1010</v>
      </c>
      <c r="B56" s="312" t="s">
        <v>1011</v>
      </c>
      <c r="C56" s="313"/>
      <c r="D56" s="313"/>
      <c r="E56" s="312"/>
      <c r="F56" s="314"/>
      <c r="G56" s="313">
        <v>1796763</v>
      </c>
      <c r="H56" s="314">
        <f>C56+E56+F56+G56</f>
        <v>1796763</v>
      </c>
    </row>
    <row r="57" spans="1:8" ht="12.75">
      <c r="A57" s="298" t="s">
        <v>1012</v>
      </c>
      <c r="B57" s="306" t="s">
        <v>883</v>
      </c>
      <c r="C57" s="306">
        <f>C53+C54+C55+C56</f>
        <v>38583</v>
      </c>
      <c r="D57" s="306">
        <f>SUM(D55:D56)</f>
        <v>0</v>
      </c>
      <c r="E57" s="306">
        <f>SUM(E55:E55)</f>
        <v>1379247</v>
      </c>
      <c r="F57" s="306">
        <f>SUM(F55:F55)</f>
        <v>0</v>
      </c>
      <c r="G57" s="306">
        <f>SUM(G55:G56)</f>
        <v>1796763</v>
      </c>
      <c r="H57" s="306">
        <f>SUM(C57:G57)</f>
        <v>3214593</v>
      </c>
    </row>
    <row r="58" spans="1:8" ht="12.75">
      <c r="A58" s="298" t="s">
        <v>1013</v>
      </c>
      <c r="B58" s="303" t="s">
        <v>884</v>
      </c>
      <c r="C58" s="303">
        <f>C53+C54+C56+C57+C8</f>
        <v>1077166</v>
      </c>
      <c r="D58" s="303">
        <f>SUM(D51,D53,D54,D57)</f>
        <v>5028001</v>
      </c>
      <c r="E58" s="303">
        <f>SUM(E51,E53,E54,E57)</f>
        <v>15177818</v>
      </c>
      <c r="F58" s="303">
        <f>SUM(F51,F53,F54,F57,F9,F8)</f>
        <v>30206271</v>
      </c>
      <c r="G58" s="303">
        <f>SUM(G51,G53,G54,G57)</f>
        <v>1796763</v>
      </c>
      <c r="H58" s="303">
        <f>SUM(H8,H9,H51,H53,H54,H57)</f>
        <v>53286019</v>
      </c>
    </row>
    <row r="59" spans="1:8" ht="12.75">
      <c r="A59" s="298" t="s">
        <v>1014</v>
      </c>
      <c r="B59" s="313" t="s">
        <v>1015</v>
      </c>
      <c r="C59" s="313"/>
      <c r="D59" s="313">
        <v>14500</v>
      </c>
      <c r="E59" s="313"/>
      <c r="F59" s="316"/>
      <c r="G59" s="316"/>
      <c r="H59" s="314">
        <f aca="true" t="shared" si="1" ref="H59:H67">SUM(C59:G59)</f>
        <v>14500</v>
      </c>
    </row>
    <row r="60" spans="1:8" ht="12.75">
      <c r="A60" s="298" t="s">
        <v>1016</v>
      </c>
      <c r="B60" s="306" t="s">
        <v>885</v>
      </c>
      <c r="C60" s="306"/>
      <c r="D60" s="306">
        <f>D59</f>
        <v>14500</v>
      </c>
      <c r="E60" s="306">
        <f>SUM(E59)</f>
        <v>0</v>
      </c>
      <c r="F60" s="307"/>
      <c r="G60" s="307"/>
      <c r="H60" s="306">
        <f t="shared" si="1"/>
        <v>14500</v>
      </c>
    </row>
    <row r="61" spans="1:8" ht="12.75">
      <c r="A61" s="298" t="s">
        <v>1017</v>
      </c>
      <c r="B61" s="306" t="s">
        <v>886</v>
      </c>
      <c r="C61" s="306"/>
      <c r="D61" s="306"/>
      <c r="E61" s="306"/>
      <c r="F61" s="306"/>
      <c r="G61" s="306"/>
      <c r="H61" s="306">
        <f t="shared" si="1"/>
        <v>0</v>
      </c>
    </row>
    <row r="62" spans="1:8" ht="12.75">
      <c r="A62" s="298" t="s">
        <v>1018</v>
      </c>
      <c r="B62" s="319" t="s">
        <v>887</v>
      </c>
      <c r="C62" s="319"/>
      <c r="D62" s="319"/>
      <c r="E62" s="319"/>
      <c r="F62" s="319"/>
      <c r="G62" s="307"/>
      <c r="H62" s="319">
        <f t="shared" si="1"/>
        <v>0</v>
      </c>
    </row>
    <row r="63" spans="1:8" ht="25.5">
      <c r="A63" s="298" t="s">
        <v>1019</v>
      </c>
      <c r="B63" s="320" t="s">
        <v>888</v>
      </c>
      <c r="C63" s="319"/>
      <c r="D63" s="319"/>
      <c r="E63" s="319"/>
      <c r="F63" s="319"/>
      <c r="G63" s="307"/>
      <c r="H63" s="319">
        <f t="shared" si="1"/>
        <v>0</v>
      </c>
    </row>
    <row r="64" spans="1:8" ht="12.75">
      <c r="A64" s="298" t="s">
        <v>1020</v>
      </c>
      <c r="B64" s="309" t="s">
        <v>889</v>
      </c>
      <c r="C64" s="319">
        <v>38583</v>
      </c>
      <c r="D64" s="319"/>
      <c r="E64" s="319">
        <v>1379247</v>
      </c>
      <c r="F64" s="319"/>
      <c r="G64" s="307"/>
      <c r="H64" s="319">
        <f t="shared" si="1"/>
        <v>1417830</v>
      </c>
    </row>
    <row r="65" spans="1:8" ht="25.5">
      <c r="A65" s="298" t="s">
        <v>1021</v>
      </c>
      <c r="B65" s="309" t="s">
        <v>1022</v>
      </c>
      <c r="C65" s="319"/>
      <c r="D65" s="319"/>
      <c r="E65" s="319"/>
      <c r="F65" s="319"/>
      <c r="G65" s="307"/>
      <c r="H65" s="319">
        <f t="shared" si="1"/>
        <v>0</v>
      </c>
    </row>
    <row r="66" spans="1:8" ht="12.75">
      <c r="A66" s="298" t="s">
        <v>1023</v>
      </c>
      <c r="B66" s="309" t="s">
        <v>1024</v>
      </c>
      <c r="C66" s="319"/>
      <c r="D66" s="319"/>
      <c r="E66" s="319"/>
      <c r="F66" s="319">
        <v>18826572</v>
      </c>
      <c r="G66" s="307"/>
      <c r="H66" s="319">
        <f>C66+E66+F66</f>
        <v>18826572</v>
      </c>
    </row>
    <row r="67" spans="1:8" ht="12.75">
      <c r="A67" s="298" t="s">
        <v>1025</v>
      </c>
      <c r="B67" s="321" t="s">
        <v>890</v>
      </c>
      <c r="C67" s="321">
        <f>SUM(C62:C65)</f>
        <v>38583</v>
      </c>
      <c r="D67" s="321">
        <f>SUM(D64:D65)</f>
        <v>0</v>
      </c>
      <c r="E67" s="321">
        <f>SUM(E64:E65)</f>
        <v>1379247</v>
      </c>
      <c r="F67" s="321">
        <f>F62+F66+F65+F64+F63</f>
        <v>18826572</v>
      </c>
      <c r="G67" s="321"/>
      <c r="H67" s="321">
        <f t="shared" si="1"/>
        <v>20244402</v>
      </c>
    </row>
    <row r="68" spans="1:8" ht="12.75">
      <c r="A68" s="298" t="s">
        <v>1026</v>
      </c>
      <c r="B68" s="321" t="s">
        <v>891</v>
      </c>
      <c r="C68" s="321">
        <f>C60+C61+C67</f>
        <v>38583</v>
      </c>
      <c r="D68" s="321">
        <f>SUM(D60,D61,D62,D63,D67)</f>
        <v>14500</v>
      </c>
      <c r="E68" s="321">
        <f>SUM(E60,E61,E62,E63,E67)</f>
        <v>1379247</v>
      </c>
      <c r="F68" s="321">
        <f>SUM(F60,F61,F62,F63,F67)</f>
        <v>18826572</v>
      </c>
      <c r="G68" s="321">
        <f>SUM(G60,G61,G62,G63,G67)</f>
        <v>0</v>
      </c>
      <c r="H68" s="321">
        <f>SUM(H60,H61,H62,H63,H67)</f>
        <v>20258902</v>
      </c>
    </row>
    <row r="69" spans="1:8" ht="12.75">
      <c r="A69" s="298" t="s">
        <v>1027</v>
      </c>
      <c r="B69" s="302" t="s">
        <v>892</v>
      </c>
      <c r="C69" s="302">
        <f aca="true" t="shared" si="2" ref="C69:H69">C5+C58-C68</f>
        <v>4330769</v>
      </c>
      <c r="D69" s="302">
        <f t="shared" si="2"/>
        <v>231324677</v>
      </c>
      <c r="E69" s="302">
        <f t="shared" si="2"/>
        <v>34881011</v>
      </c>
      <c r="F69" s="302">
        <f t="shared" si="2"/>
        <v>11570199</v>
      </c>
      <c r="G69" s="302">
        <f t="shared" si="2"/>
        <v>83281722</v>
      </c>
      <c r="H69" s="302">
        <f t="shared" si="2"/>
        <v>365388378</v>
      </c>
    </row>
    <row r="70" spans="1:8" ht="12.75">
      <c r="A70" s="298" t="s">
        <v>1028</v>
      </c>
      <c r="B70" s="302" t="s">
        <v>893</v>
      </c>
      <c r="C70" s="302">
        <v>3292186</v>
      </c>
      <c r="D70" s="302">
        <v>47442804</v>
      </c>
      <c r="E70" s="302">
        <v>8968731</v>
      </c>
      <c r="F70" s="307"/>
      <c r="G70" s="302">
        <v>7845635</v>
      </c>
      <c r="H70" s="302">
        <f aca="true" t="shared" si="3" ref="H70:H77">SUM(C70:G70)</f>
        <v>67549356</v>
      </c>
    </row>
    <row r="71" spans="1:8" ht="12.75">
      <c r="A71" s="298" t="s">
        <v>1029</v>
      </c>
      <c r="B71" s="319" t="s">
        <v>894</v>
      </c>
      <c r="C71" s="319">
        <v>54857</v>
      </c>
      <c r="D71" s="319">
        <v>3798151</v>
      </c>
      <c r="E71" s="319">
        <v>4224085</v>
      </c>
      <c r="F71" s="307"/>
      <c r="G71" s="319">
        <v>2159323</v>
      </c>
      <c r="H71" s="319">
        <f t="shared" si="3"/>
        <v>10236416</v>
      </c>
    </row>
    <row r="72" spans="1:8" ht="12.75">
      <c r="A72" s="298" t="s">
        <v>1030</v>
      </c>
      <c r="B72" s="319" t="s">
        <v>895</v>
      </c>
      <c r="C72" s="319"/>
      <c r="D72" s="319"/>
      <c r="E72" s="319"/>
      <c r="F72" s="307"/>
      <c r="G72" s="319"/>
      <c r="H72" s="319">
        <f t="shared" si="3"/>
        <v>0</v>
      </c>
    </row>
    <row r="73" spans="1:8" ht="12.75">
      <c r="A73" s="298" t="s">
        <v>1031</v>
      </c>
      <c r="B73" s="319" t="s">
        <v>896</v>
      </c>
      <c r="C73" s="319"/>
      <c r="D73" s="319"/>
      <c r="E73" s="319"/>
      <c r="F73" s="319"/>
      <c r="G73" s="319"/>
      <c r="H73" s="319">
        <f t="shared" si="3"/>
        <v>0</v>
      </c>
    </row>
    <row r="74" spans="1:8" ht="12.75">
      <c r="A74" s="298" t="s">
        <v>1032</v>
      </c>
      <c r="B74" s="319" t="s">
        <v>897</v>
      </c>
      <c r="C74" s="319"/>
      <c r="D74" s="319"/>
      <c r="E74" s="319"/>
      <c r="F74" s="319"/>
      <c r="G74" s="319"/>
      <c r="H74" s="319">
        <f t="shared" si="3"/>
        <v>0</v>
      </c>
    </row>
    <row r="75" spans="1:8" ht="12.75">
      <c r="A75" s="298" t="s">
        <v>1033</v>
      </c>
      <c r="B75" s="302" t="s">
        <v>898</v>
      </c>
      <c r="C75" s="302">
        <f>C70+C71-C72</f>
        <v>3347043</v>
      </c>
      <c r="D75" s="302">
        <f>D70+D71-D72</f>
        <v>51240955</v>
      </c>
      <c r="E75" s="302">
        <f>E70+E71-E72</f>
        <v>13192816</v>
      </c>
      <c r="F75" s="302">
        <f>F70+F71-F72</f>
        <v>0</v>
      </c>
      <c r="G75" s="302">
        <f>G70+G71-G72</f>
        <v>10004958</v>
      </c>
      <c r="H75" s="302">
        <f t="shared" si="3"/>
        <v>77785772</v>
      </c>
    </row>
    <row r="76" spans="1:8" ht="12.75">
      <c r="A76" s="298" t="s">
        <v>1034</v>
      </c>
      <c r="B76" s="302" t="s">
        <v>899</v>
      </c>
      <c r="C76" s="302">
        <f>C69-C75</f>
        <v>983726</v>
      </c>
      <c r="D76" s="302">
        <f>D69-D75</f>
        <v>180083722</v>
      </c>
      <c r="E76" s="302">
        <f>E69-E75</f>
        <v>21688195</v>
      </c>
      <c r="F76" s="302">
        <f>F69-F75</f>
        <v>11570199</v>
      </c>
      <c r="G76" s="302">
        <f>G69-G75</f>
        <v>73276764</v>
      </c>
      <c r="H76" s="302">
        <f t="shared" si="3"/>
        <v>287602606</v>
      </c>
    </row>
    <row r="77" spans="1:8" ht="12.75">
      <c r="A77" s="298" t="s">
        <v>1035</v>
      </c>
      <c r="B77" s="319" t="s">
        <v>900</v>
      </c>
      <c r="C77" s="319">
        <v>3330769</v>
      </c>
      <c r="D77" s="319">
        <v>82327</v>
      </c>
      <c r="E77" s="322">
        <v>7447802</v>
      </c>
      <c r="F77" s="319">
        <v>0</v>
      </c>
      <c r="G77" s="319">
        <v>0</v>
      </c>
      <c r="H77" s="319">
        <f t="shared" si="3"/>
        <v>10860898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46" t="s">
        <v>631</v>
      </c>
      <c r="B1" s="346"/>
      <c r="C1" s="346"/>
      <c r="D1" s="346"/>
      <c r="E1" s="346"/>
    </row>
    <row r="2" spans="1:5" s="2" customFormat="1" ht="15.75">
      <c r="A2" s="346" t="s">
        <v>1036</v>
      </c>
      <c r="B2" s="346"/>
      <c r="C2" s="346"/>
      <c r="D2" s="346"/>
      <c r="E2" s="346"/>
    </row>
    <row r="3" s="2" customFormat="1" ht="15.75"/>
    <row r="4" spans="1:5" s="11" customFormat="1" ht="15.75">
      <c r="A4" s="163"/>
      <c r="B4" s="163" t="s">
        <v>0</v>
      </c>
      <c r="C4" s="163" t="s">
        <v>1</v>
      </c>
      <c r="D4" s="163" t="s">
        <v>2</v>
      </c>
      <c r="E4" s="163" t="s">
        <v>3</v>
      </c>
    </row>
    <row r="5" spans="1:5" s="11" customFormat="1" ht="15.75">
      <c r="A5" s="163">
        <v>1</v>
      </c>
      <c r="B5" s="86" t="s">
        <v>9</v>
      </c>
      <c r="C5" s="164">
        <v>42735</v>
      </c>
      <c r="D5" s="164" t="s">
        <v>1038</v>
      </c>
      <c r="E5" s="164">
        <v>43100</v>
      </c>
    </row>
    <row r="6" spans="1:5" s="11" customFormat="1" ht="15.75">
      <c r="A6" s="163">
        <v>2</v>
      </c>
      <c r="B6" s="166" t="s">
        <v>901</v>
      </c>
      <c r="C6" s="152"/>
      <c r="D6" s="152"/>
      <c r="E6" s="152"/>
    </row>
    <row r="7" spans="1:5" s="11" customFormat="1" ht="15.75">
      <c r="A7" s="163">
        <v>3</v>
      </c>
      <c r="B7" s="165" t="s">
        <v>902</v>
      </c>
      <c r="C7" s="152">
        <v>100000</v>
      </c>
      <c r="D7" s="152"/>
      <c r="E7" s="152"/>
    </row>
    <row r="8" spans="1:5" s="11" customFormat="1" ht="15.75">
      <c r="A8" s="163">
        <v>4</v>
      </c>
      <c r="B8" s="165" t="s">
        <v>1037</v>
      </c>
      <c r="C8" s="152"/>
      <c r="D8" s="152"/>
      <c r="E8" s="152">
        <v>100000</v>
      </c>
    </row>
    <row r="9" spans="1:5" s="11" customFormat="1" ht="15.75">
      <c r="A9" s="163">
        <v>5</v>
      </c>
      <c r="B9" s="166" t="s">
        <v>903</v>
      </c>
      <c r="C9" s="167">
        <f>SUM(C6:C8)</f>
        <v>100000</v>
      </c>
      <c r="D9" s="167">
        <f>SUM(D6:D8)</f>
        <v>0</v>
      </c>
      <c r="E9" s="167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8.28125" style="56" customWidth="1"/>
    <col min="2" max="2" width="16.140625" style="56" customWidth="1"/>
    <col min="3" max="3" width="16.140625" style="56" hidden="1" customWidth="1"/>
    <col min="4" max="4" width="12.57421875" style="55" customWidth="1"/>
    <col min="5" max="138" width="9.140625" style="55" customWidth="1"/>
    <col min="139" max="16384" width="9.140625" style="56" customWidth="1"/>
  </cols>
  <sheetData>
    <row r="1" spans="1:138" s="52" customFormat="1" ht="33" customHeight="1">
      <c r="A1" s="383" t="s">
        <v>595</v>
      </c>
      <c r="B1" s="383"/>
      <c r="C1" s="383"/>
      <c r="D1" s="383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53</v>
      </c>
      <c r="B3" s="57" t="s">
        <v>54</v>
      </c>
      <c r="C3" s="57" t="s">
        <v>547</v>
      </c>
      <c r="D3" s="57" t="s">
        <v>618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55</v>
      </c>
      <c r="B4" s="59">
        <f>SUM(B5:B6)</f>
        <v>0</v>
      </c>
      <c r="C4" s="59">
        <f>SUM(C5:C6)</f>
        <v>0</v>
      </c>
      <c r="D4" s="59">
        <f>SUM(D5:D6)</f>
        <v>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56</v>
      </c>
      <c r="B5" s="59">
        <v>0</v>
      </c>
      <c r="C5" s="59">
        <v>0</v>
      </c>
      <c r="D5" s="59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57</v>
      </c>
      <c r="B6" s="59">
        <v>0</v>
      </c>
      <c r="C6" s="59">
        <v>0</v>
      </c>
      <c r="D6" s="59">
        <v>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4" ht="31.5">
      <c r="A7" s="74" t="s">
        <v>58</v>
      </c>
      <c r="B7" s="59">
        <v>0</v>
      </c>
      <c r="C7" s="59">
        <v>0</v>
      </c>
      <c r="D7" s="59">
        <v>0</v>
      </c>
    </row>
    <row r="8" spans="1:4" ht="31.5">
      <c r="A8" s="76" t="s">
        <v>59</v>
      </c>
      <c r="B8" s="60">
        <f>SUM(B9:B10)</f>
        <v>0</v>
      </c>
      <c r="C8" s="60">
        <f>SUM(C9:C10)</f>
        <v>0</v>
      </c>
      <c r="D8" s="60">
        <f>SUM(D9:D10)</f>
        <v>0</v>
      </c>
    </row>
    <row r="9" spans="1:138" s="58" customFormat="1" ht="30">
      <c r="A9" s="77" t="s">
        <v>60</v>
      </c>
      <c r="B9" s="61">
        <v>0</v>
      </c>
      <c r="C9" s="61">
        <v>0</v>
      </c>
      <c r="D9" s="61">
        <v>0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61</v>
      </c>
      <c r="B10" s="61">
        <v>0</v>
      </c>
      <c r="C10" s="61">
        <v>0</v>
      </c>
      <c r="D10" s="61">
        <v>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62</v>
      </c>
      <c r="B11" s="60">
        <v>0</v>
      </c>
      <c r="C11" s="60">
        <v>0</v>
      </c>
      <c r="D11" s="60">
        <v>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63</v>
      </c>
      <c r="B12" s="60">
        <f>SUM(B13,B16,B19,B25,B22)</f>
        <v>92046</v>
      </c>
      <c r="C12" s="60">
        <f>SUM(C13,C16,C19,C25,C22)</f>
        <v>70000</v>
      </c>
      <c r="D12" s="60">
        <f>SUM(D13,D16,D19,D25,D22)</f>
        <v>92046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4" ht="18">
      <c r="A13" s="77" t="s">
        <v>64</v>
      </c>
      <c r="B13" s="61">
        <v>0</v>
      </c>
      <c r="C13" s="61">
        <v>0</v>
      </c>
      <c r="D13" s="61">
        <v>0</v>
      </c>
    </row>
    <row r="14" spans="1:138" s="58" customFormat="1" ht="18">
      <c r="A14" s="78" t="s">
        <v>65</v>
      </c>
      <c r="B14" s="62">
        <v>0</v>
      </c>
      <c r="C14" s="62">
        <v>0</v>
      </c>
      <c r="D14" s="62">
        <v>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66</v>
      </c>
      <c r="B15" s="62">
        <v>0</v>
      </c>
      <c r="C15" s="62">
        <v>0</v>
      </c>
      <c r="D15" s="62">
        <v>0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67</v>
      </c>
      <c r="B16" s="61">
        <f>SUM(B17:B18)</f>
        <v>0</v>
      </c>
      <c r="C16" s="61">
        <f>SUM(C17:C18)</f>
        <v>0</v>
      </c>
      <c r="D16" s="61">
        <f>SUM(D17:D18)</f>
        <v>0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65</v>
      </c>
      <c r="B17" s="62">
        <v>0</v>
      </c>
      <c r="C17" s="62">
        <v>0</v>
      </c>
      <c r="D17" s="62">
        <v>0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66</v>
      </c>
      <c r="B18" s="62">
        <v>0</v>
      </c>
      <c r="C18" s="62">
        <v>0</v>
      </c>
      <c r="D18" s="62">
        <v>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99</v>
      </c>
      <c r="B19" s="61">
        <f>SUM(B20:B21)</f>
        <v>0</v>
      </c>
      <c r="C19" s="61">
        <f>SUM(C20:C21)</f>
        <v>0</v>
      </c>
      <c r="D19" s="61">
        <f>SUM(D20:D21)</f>
        <v>0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4" ht="18">
      <c r="A20" s="78" t="s">
        <v>65</v>
      </c>
      <c r="B20" s="62">
        <v>0</v>
      </c>
      <c r="C20" s="62">
        <v>0</v>
      </c>
      <c r="D20" s="62">
        <v>0</v>
      </c>
    </row>
    <row r="21" spans="1:138" s="58" customFormat="1" ht="25.5">
      <c r="A21" s="78" t="s">
        <v>66</v>
      </c>
      <c r="B21" s="62">
        <v>0</v>
      </c>
      <c r="C21" s="62">
        <v>0</v>
      </c>
      <c r="D21" s="62">
        <v>0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68</v>
      </c>
      <c r="B22" s="61">
        <f>SUM(B23:B24)</f>
        <v>0</v>
      </c>
      <c r="C22" s="61">
        <f>SUM(C23:C24)</f>
        <v>0</v>
      </c>
      <c r="D22" s="61">
        <f>SUM(D23:D24)</f>
        <v>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4" ht="18">
      <c r="A23" s="78" t="s">
        <v>65</v>
      </c>
      <c r="B23" s="62">
        <v>0</v>
      </c>
      <c r="C23" s="62">
        <v>0</v>
      </c>
      <c r="D23" s="62">
        <v>0</v>
      </c>
    </row>
    <row r="24" spans="1:4" ht="25.5">
      <c r="A24" s="78" t="s">
        <v>66</v>
      </c>
      <c r="B24" s="62">
        <v>0</v>
      </c>
      <c r="C24" s="62">
        <v>0</v>
      </c>
      <c r="D24" s="62">
        <v>0</v>
      </c>
    </row>
    <row r="25" spans="1:4" ht="18">
      <c r="A25" s="77" t="s">
        <v>69</v>
      </c>
      <c r="B25" s="61">
        <f>SUM(B26:B27)</f>
        <v>92046</v>
      </c>
      <c r="C25" s="61">
        <f>SUM(C26:C27)</f>
        <v>70000</v>
      </c>
      <c r="D25" s="61">
        <f>SUM(D26:D27)</f>
        <v>92046</v>
      </c>
    </row>
    <row r="26" spans="1:4" ht="18">
      <c r="A26" s="78" t="s">
        <v>65</v>
      </c>
      <c r="B26" s="62">
        <v>92046</v>
      </c>
      <c r="C26" s="62">
        <v>70000</v>
      </c>
      <c r="D26" s="62">
        <v>92046</v>
      </c>
    </row>
    <row r="27" spans="1:4" ht="25.5">
      <c r="A27" s="78" t="s">
        <v>66</v>
      </c>
      <c r="B27" s="62">
        <v>0</v>
      </c>
      <c r="C27" s="62">
        <v>0</v>
      </c>
      <c r="D27" s="62">
        <v>0</v>
      </c>
    </row>
    <row r="28" spans="1:4" ht="31.5">
      <c r="A28" s="76" t="s">
        <v>70</v>
      </c>
      <c r="B28" s="60">
        <v>0</v>
      </c>
      <c r="C28" s="60">
        <v>0</v>
      </c>
      <c r="D28" s="60">
        <v>0</v>
      </c>
    </row>
    <row r="29" spans="1:4" ht="18">
      <c r="A29" s="79" t="s">
        <v>71</v>
      </c>
      <c r="B29" s="60">
        <f>SUM(B8,B11,B12,B28,B4,B7)</f>
        <v>92046</v>
      </c>
      <c r="C29" s="60">
        <f>SUM(C8,C11,C12,C28,C4,C7)</f>
        <v>70000</v>
      </c>
      <c r="D29" s="60">
        <f>SUM(D8,D11,D12,D28,D4,D7)</f>
        <v>92046</v>
      </c>
    </row>
  </sheetData>
  <sheetProtection/>
  <mergeCells count="1">
    <mergeCell ref="A1:D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8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6" sqref="D56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140625" style="2" customWidth="1"/>
    <col min="6" max="6" width="12.7109375" style="2" customWidth="1"/>
    <col min="7" max="8" width="12.140625" style="2" customWidth="1"/>
    <col min="9" max="9" width="12.7109375" style="2" customWidth="1"/>
    <col min="10" max="10" width="12.140625" style="20" customWidth="1"/>
    <col min="11" max="11" width="13.00390625" style="2" customWidth="1"/>
    <col min="12" max="12" width="11.7109375" style="2" customWidth="1"/>
    <col min="13" max="16384" width="9.140625" style="2" customWidth="1"/>
  </cols>
  <sheetData>
    <row r="1" spans="1:12" ht="15.75">
      <c r="A1" s="346" t="s">
        <v>577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15.75">
      <c r="A2" s="346" t="s">
        <v>454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50" t="s">
        <v>9</v>
      </c>
      <c r="C5" s="350" t="s">
        <v>126</v>
      </c>
      <c r="D5" s="352" t="s">
        <v>14</v>
      </c>
      <c r="E5" s="353"/>
      <c r="F5" s="354"/>
      <c r="G5" s="352" t="s">
        <v>15</v>
      </c>
      <c r="H5" s="353"/>
      <c r="I5" s="354"/>
      <c r="J5" s="352" t="s">
        <v>16</v>
      </c>
      <c r="K5" s="353"/>
      <c r="L5" s="354"/>
    </row>
    <row r="6" spans="1:12" s="3" customFormat="1" ht="31.5">
      <c r="A6" s="1">
        <v>2</v>
      </c>
      <c r="B6" s="351"/>
      <c r="C6" s="351"/>
      <c r="D6" s="40" t="s">
        <v>4</v>
      </c>
      <c r="E6" s="40" t="s">
        <v>630</v>
      </c>
      <c r="F6" s="40" t="s">
        <v>618</v>
      </c>
      <c r="G6" s="40" t="s">
        <v>4</v>
      </c>
      <c r="H6" s="40" t="s">
        <v>630</v>
      </c>
      <c r="I6" s="40" t="s">
        <v>618</v>
      </c>
      <c r="J6" s="40" t="s">
        <v>4</v>
      </c>
      <c r="K6" s="40" t="s">
        <v>630</v>
      </c>
      <c r="L6" s="40" t="s">
        <v>618</v>
      </c>
    </row>
    <row r="7" spans="1:12" s="3" customFormat="1" ht="15.75">
      <c r="A7" s="1">
        <v>3</v>
      </c>
      <c r="B7" s="102" t="s">
        <v>93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>
        <v>4</v>
      </c>
      <c r="B8" s="117" t="s">
        <v>623</v>
      </c>
      <c r="C8" s="97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 aca="true" t="shared" si="0" ref="J8:L9">D8+G8</f>
        <v>0</v>
      </c>
      <c r="K8" s="5">
        <f t="shared" si="0"/>
        <v>1000000</v>
      </c>
      <c r="L8" s="5">
        <f t="shared" si="0"/>
        <v>1000000</v>
      </c>
    </row>
    <row r="9" spans="1:12" s="3" customFormat="1" ht="31.5">
      <c r="A9" s="1">
        <v>5</v>
      </c>
      <c r="B9" s="117" t="s">
        <v>624</v>
      </c>
      <c r="C9" s="97">
        <v>2</v>
      </c>
      <c r="D9" s="5">
        <v>0</v>
      </c>
      <c r="E9" s="5">
        <v>38583</v>
      </c>
      <c r="F9" s="5">
        <v>38583</v>
      </c>
      <c r="G9" s="5">
        <v>0</v>
      </c>
      <c r="H9" s="5">
        <v>10417</v>
      </c>
      <c r="I9" s="5">
        <v>10417</v>
      </c>
      <c r="J9" s="5">
        <f t="shared" si="0"/>
        <v>0</v>
      </c>
      <c r="K9" s="5">
        <f t="shared" si="0"/>
        <v>49000</v>
      </c>
      <c r="L9" s="5">
        <f t="shared" si="0"/>
        <v>49000</v>
      </c>
    </row>
    <row r="10" spans="1:12" s="3" customFormat="1" ht="47.25">
      <c r="A10" s="1">
        <v>6</v>
      </c>
      <c r="B10" s="7" t="s">
        <v>185</v>
      </c>
      <c r="C10" s="97"/>
      <c r="D10" s="5">
        <f>SUM(D8:D9)</f>
        <v>0</v>
      </c>
      <c r="E10" s="5">
        <f>SUM(E8:E9)</f>
        <v>1038583</v>
      </c>
      <c r="F10" s="5">
        <f>SUM(F8:F9)</f>
        <v>1038583</v>
      </c>
      <c r="G10" s="113"/>
      <c r="H10" s="113"/>
      <c r="I10" s="113"/>
      <c r="J10" s="113"/>
      <c r="K10" s="113"/>
      <c r="L10" s="113"/>
    </row>
    <row r="11" spans="1:12" s="3" customFormat="1" ht="47.25">
      <c r="A11" s="1">
        <v>7</v>
      </c>
      <c r="B11" s="117" t="s">
        <v>584</v>
      </c>
      <c r="C11" s="97">
        <v>2</v>
      </c>
      <c r="D11" s="5">
        <v>5810295</v>
      </c>
      <c r="E11" s="5">
        <v>6888595</v>
      </c>
      <c r="F11" s="5">
        <v>6888564</v>
      </c>
      <c r="G11" s="5">
        <v>1568780</v>
      </c>
      <c r="H11" s="5">
        <v>978780</v>
      </c>
      <c r="I11" s="5">
        <v>975697</v>
      </c>
      <c r="J11" s="5">
        <f aca="true" t="shared" si="1" ref="J11:L14">D11+G11</f>
        <v>7379075</v>
      </c>
      <c r="K11" s="5">
        <f t="shared" si="1"/>
        <v>7867375</v>
      </c>
      <c r="L11" s="5">
        <f t="shared" si="1"/>
        <v>7864261</v>
      </c>
    </row>
    <row r="12" spans="1:12" s="3" customFormat="1" ht="15.75" hidden="1">
      <c r="A12" s="1"/>
      <c r="B12" s="7"/>
      <c r="C12" s="97"/>
      <c r="D12" s="5"/>
      <c r="E12" s="5"/>
      <c r="F12" s="5"/>
      <c r="G12" s="5"/>
      <c r="H12" s="5"/>
      <c r="I12" s="5"/>
      <c r="J12" s="5">
        <f t="shared" si="1"/>
        <v>0</v>
      </c>
      <c r="K12" s="5">
        <f t="shared" si="1"/>
        <v>0</v>
      </c>
      <c r="L12" s="5">
        <f t="shared" si="1"/>
        <v>0</v>
      </c>
    </row>
    <row r="13" spans="1:12" s="3" customFormat="1" ht="15.75" hidden="1">
      <c r="A13" s="1"/>
      <c r="B13" s="7"/>
      <c r="C13" s="97"/>
      <c r="D13" s="5"/>
      <c r="E13" s="5"/>
      <c r="F13" s="5"/>
      <c r="G13" s="5"/>
      <c r="H13" s="5"/>
      <c r="I13" s="5"/>
      <c r="J13" s="5">
        <f t="shared" si="1"/>
        <v>0</v>
      </c>
      <c r="K13" s="5">
        <f t="shared" si="1"/>
        <v>0</v>
      </c>
      <c r="L13" s="5">
        <f t="shared" si="1"/>
        <v>0</v>
      </c>
    </row>
    <row r="14" spans="1:12" s="3" customFormat="1" ht="15.75" hidden="1">
      <c r="A14" s="1"/>
      <c r="B14" s="117"/>
      <c r="C14" s="97"/>
      <c r="D14" s="5"/>
      <c r="E14" s="5"/>
      <c r="F14" s="5"/>
      <c r="G14" s="5"/>
      <c r="H14" s="5"/>
      <c r="I14" s="5"/>
      <c r="J14" s="5">
        <f t="shared" si="1"/>
        <v>0</v>
      </c>
      <c r="K14" s="5">
        <f t="shared" si="1"/>
        <v>0</v>
      </c>
      <c r="L14" s="5">
        <f t="shared" si="1"/>
        <v>0</v>
      </c>
    </row>
    <row r="15" spans="1:12" s="3" customFormat="1" ht="31.5">
      <c r="A15" s="1">
        <v>8</v>
      </c>
      <c r="B15" s="7" t="s">
        <v>184</v>
      </c>
      <c r="C15" s="97"/>
      <c r="D15" s="5">
        <f>SUM(D11:D14)</f>
        <v>5810295</v>
      </c>
      <c r="E15" s="5">
        <f>SUM(E11:E14)</f>
        <v>6888595</v>
      </c>
      <c r="F15" s="5">
        <f>SUM(F11:F14)</f>
        <v>6888564</v>
      </c>
      <c r="G15" s="113"/>
      <c r="H15" s="113"/>
      <c r="I15" s="113"/>
      <c r="J15" s="113"/>
      <c r="K15" s="113"/>
      <c r="L15" s="113"/>
    </row>
    <row r="16" spans="1:12" s="3" customFormat="1" ht="15.75" customHeight="1" hidden="1">
      <c r="A16" s="1"/>
      <c r="B16" s="7" t="s">
        <v>531</v>
      </c>
      <c r="C16" s="97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f>D16+G16</f>
        <v>0</v>
      </c>
      <c r="K16" s="5">
        <f>E16+H16</f>
        <v>0</v>
      </c>
      <c r="L16" s="5">
        <f>F16+I16</f>
        <v>0</v>
      </c>
    </row>
    <row r="17" spans="1:12" s="3" customFormat="1" ht="32.25" customHeight="1" hidden="1">
      <c r="A17" s="1"/>
      <c r="B17" s="7" t="s">
        <v>183</v>
      </c>
      <c r="C17" s="97"/>
      <c r="D17" s="5">
        <f>SUM(D16)</f>
        <v>0</v>
      </c>
      <c r="E17" s="5">
        <f>SUM(E16)</f>
        <v>0</v>
      </c>
      <c r="F17" s="5">
        <f>SUM(F16)</f>
        <v>0</v>
      </c>
      <c r="G17" s="113"/>
      <c r="H17" s="113"/>
      <c r="I17" s="113"/>
      <c r="J17" s="113"/>
      <c r="K17" s="113"/>
      <c r="L17" s="113"/>
    </row>
    <row r="18" spans="1:12" s="3" customFormat="1" ht="15.75" hidden="1">
      <c r="A18" s="1"/>
      <c r="B18" s="117" t="s">
        <v>491</v>
      </c>
      <c r="C18" s="97">
        <v>2</v>
      </c>
      <c r="D18" s="5"/>
      <c r="E18" s="5"/>
      <c r="F18" s="5"/>
      <c r="G18" s="5"/>
      <c r="H18" s="5"/>
      <c r="I18" s="5"/>
      <c r="J18" s="5">
        <f aca="true" t="shared" si="2" ref="J18:L21">D18+G18</f>
        <v>0</v>
      </c>
      <c r="K18" s="5">
        <f t="shared" si="2"/>
        <v>0</v>
      </c>
      <c r="L18" s="5">
        <f t="shared" si="2"/>
        <v>0</v>
      </c>
    </row>
    <row r="19" spans="1:12" s="3" customFormat="1" ht="31.5" hidden="1">
      <c r="A19" s="1"/>
      <c r="B19" s="117" t="s">
        <v>492</v>
      </c>
      <c r="C19" s="97">
        <v>2</v>
      </c>
      <c r="D19" s="5"/>
      <c r="E19" s="5"/>
      <c r="F19" s="5"/>
      <c r="G19" s="5"/>
      <c r="H19" s="5"/>
      <c r="I19" s="5"/>
      <c r="J19" s="5">
        <f t="shared" si="2"/>
        <v>0</v>
      </c>
      <c r="K19" s="5">
        <f t="shared" si="2"/>
        <v>0</v>
      </c>
      <c r="L19" s="5">
        <f t="shared" si="2"/>
        <v>0</v>
      </c>
    </row>
    <row r="20" spans="1:12" s="3" customFormat="1" ht="31.5">
      <c r="A20" s="1">
        <v>9</v>
      </c>
      <c r="B20" s="117" t="s">
        <v>625</v>
      </c>
      <c r="C20" s="97">
        <v>2</v>
      </c>
      <c r="D20" s="5">
        <v>0</v>
      </c>
      <c r="E20" s="5">
        <v>36929</v>
      </c>
      <c r="F20" s="5">
        <v>36929</v>
      </c>
      <c r="G20" s="5">
        <v>0</v>
      </c>
      <c r="H20" s="5">
        <v>9971</v>
      </c>
      <c r="I20" s="5">
        <v>9971</v>
      </c>
      <c r="J20" s="5">
        <f t="shared" si="2"/>
        <v>0</v>
      </c>
      <c r="K20" s="5">
        <f t="shared" si="2"/>
        <v>46900</v>
      </c>
      <c r="L20" s="5">
        <f t="shared" si="2"/>
        <v>46900</v>
      </c>
    </row>
    <row r="21" spans="1:12" s="3" customFormat="1" ht="15.75">
      <c r="A21" s="1">
        <v>10</v>
      </c>
      <c r="B21" s="117" t="s">
        <v>626</v>
      </c>
      <c r="C21" s="97">
        <v>2</v>
      </c>
      <c r="D21" s="5">
        <v>0</v>
      </c>
      <c r="E21" s="5">
        <v>140945</v>
      </c>
      <c r="F21" s="5">
        <v>140945</v>
      </c>
      <c r="G21" s="5">
        <v>0</v>
      </c>
      <c r="H21" s="5">
        <v>38055</v>
      </c>
      <c r="I21" s="5">
        <v>38056</v>
      </c>
      <c r="J21" s="5">
        <f t="shared" si="2"/>
        <v>0</v>
      </c>
      <c r="K21" s="5">
        <f t="shared" si="2"/>
        <v>179000</v>
      </c>
      <c r="L21" s="5">
        <f t="shared" si="2"/>
        <v>179001</v>
      </c>
    </row>
    <row r="22" spans="1:12" s="3" customFormat="1" ht="47.25">
      <c r="A22" s="1">
        <v>11</v>
      </c>
      <c r="B22" s="7" t="s">
        <v>183</v>
      </c>
      <c r="C22" s="97"/>
      <c r="D22" s="5">
        <f>SUM(D20:D21)</f>
        <v>0</v>
      </c>
      <c r="E22" s="5">
        <f>SUM(E20:E21)</f>
        <v>177874</v>
      </c>
      <c r="F22" s="5">
        <f>SUM(F20:F21)</f>
        <v>177874</v>
      </c>
      <c r="G22" s="113"/>
      <c r="H22" s="113"/>
      <c r="I22" s="113"/>
      <c r="J22" s="113"/>
      <c r="K22" s="113"/>
      <c r="L22" s="113"/>
    </row>
    <row r="23" spans="1:12" s="3" customFormat="1" ht="31.5">
      <c r="A23" s="1">
        <v>12</v>
      </c>
      <c r="B23" s="117" t="s">
        <v>627</v>
      </c>
      <c r="C23" s="97">
        <v>2</v>
      </c>
      <c r="D23" s="5">
        <v>858915</v>
      </c>
      <c r="E23" s="5">
        <v>858915</v>
      </c>
      <c r="F23" s="150">
        <v>858915</v>
      </c>
      <c r="G23" s="5">
        <v>231907</v>
      </c>
      <c r="H23" s="5">
        <v>231907</v>
      </c>
      <c r="I23" s="5">
        <v>231907</v>
      </c>
      <c r="J23" s="5">
        <f aca="true" t="shared" si="3" ref="J23:J37">D23+G23</f>
        <v>1090822</v>
      </c>
      <c r="K23" s="5">
        <f aca="true" t="shared" si="4" ref="K23:K37">E23+H23</f>
        <v>1090822</v>
      </c>
      <c r="L23" s="5">
        <f aca="true" t="shared" si="5" ref="L23:L37">F23+I23</f>
        <v>1090822</v>
      </c>
    </row>
    <row r="24" spans="1:12" s="3" customFormat="1" ht="31.5">
      <c r="A24" s="1">
        <v>13</v>
      </c>
      <c r="B24" s="117" t="s">
        <v>628</v>
      </c>
      <c r="C24" s="97">
        <v>2</v>
      </c>
      <c r="D24" s="5">
        <v>8541987</v>
      </c>
      <c r="E24" s="5">
        <v>12735042</v>
      </c>
      <c r="F24" s="150">
        <v>12735042</v>
      </c>
      <c r="G24" s="5">
        <v>2306336</v>
      </c>
      <c r="H24" s="5">
        <v>4288656</v>
      </c>
      <c r="I24" s="5">
        <v>4288656</v>
      </c>
      <c r="J24" s="5">
        <f t="shared" si="3"/>
        <v>10848323</v>
      </c>
      <c r="K24" s="5">
        <f t="shared" si="4"/>
        <v>17023698</v>
      </c>
      <c r="L24" s="5">
        <f t="shared" si="5"/>
        <v>17023698</v>
      </c>
    </row>
    <row r="25" spans="1:12" s="3" customFormat="1" ht="15.75" hidden="1">
      <c r="A25" s="1"/>
      <c r="B25" s="7"/>
      <c r="C25" s="97">
        <v>2</v>
      </c>
      <c r="D25" s="5"/>
      <c r="E25" s="5"/>
      <c r="F25" s="150"/>
      <c r="G25" s="5"/>
      <c r="H25" s="5"/>
      <c r="I25" s="5"/>
      <c r="J25" s="5">
        <f t="shared" si="3"/>
        <v>0</v>
      </c>
      <c r="K25" s="5">
        <f t="shared" si="4"/>
        <v>0</v>
      </c>
      <c r="L25" s="5">
        <f t="shared" si="5"/>
        <v>0</v>
      </c>
    </row>
    <row r="26" spans="1:12" s="3" customFormat="1" ht="15.75" hidden="1">
      <c r="A26" s="1"/>
      <c r="B26" s="7"/>
      <c r="C26" s="97">
        <v>2</v>
      </c>
      <c r="D26" s="5"/>
      <c r="E26" s="5"/>
      <c r="F26" s="150"/>
      <c r="G26" s="5"/>
      <c r="H26" s="5"/>
      <c r="I26" s="5"/>
      <c r="J26" s="5">
        <f t="shared" si="3"/>
        <v>0</v>
      </c>
      <c r="K26" s="5">
        <f t="shared" si="4"/>
        <v>0</v>
      </c>
      <c r="L26" s="5">
        <f t="shared" si="5"/>
        <v>0</v>
      </c>
    </row>
    <row r="27" spans="1:12" s="3" customFormat="1" ht="15.75" hidden="1">
      <c r="A27" s="1"/>
      <c r="B27" s="7"/>
      <c r="C27" s="97">
        <v>2</v>
      </c>
      <c r="D27" s="5"/>
      <c r="E27" s="5"/>
      <c r="F27" s="150"/>
      <c r="G27" s="5"/>
      <c r="H27" s="5"/>
      <c r="I27" s="5"/>
      <c r="J27" s="5">
        <f t="shared" si="3"/>
        <v>0</v>
      </c>
      <c r="K27" s="5">
        <f t="shared" si="4"/>
        <v>0</v>
      </c>
      <c r="L27" s="5">
        <f t="shared" si="5"/>
        <v>0</v>
      </c>
    </row>
    <row r="28" spans="1:12" s="3" customFormat="1" ht="15.75" hidden="1">
      <c r="A28" s="1"/>
      <c r="B28" s="7"/>
      <c r="C28" s="97">
        <v>2</v>
      </c>
      <c r="D28" s="5"/>
      <c r="E28" s="5"/>
      <c r="F28" s="150"/>
      <c r="G28" s="5"/>
      <c r="H28" s="5"/>
      <c r="I28" s="5"/>
      <c r="J28" s="5">
        <f t="shared" si="3"/>
        <v>0</v>
      </c>
      <c r="K28" s="5">
        <f t="shared" si="4"/>
        <v>0</v>
      </c>
      <c r="L28" s="5">
        <f t="shared" si="5"/>
        <v>0</v>
      </c>
    </row>
    <row r="29" spans="1:12" s="3" customFormat="1" ht="15.75" hidden="1">
      <c r="A29" s="1"/>
      <c r="B29" s="7"/>
      <c r="C29" s="97">
        <v>2</v>
      </c>
      <c r="D29" s="5"/>
      <c r="E29" s="5"/>
      <c r="F29" s="150"/>
      <c r="G29" s="5"/>
      <c r="H29" s="5"/>
      <c r="I29" s="5"/>
      <c r="J29" s="5">
        <f t="shared" si="3"/>
        <v>0</v>
      </c>
      <c r="K29" s="5">
        <f t="shared" si="4"/>
        <v>0</v>
      </c>
      <c r="L29" s="5">
        <f t="shared" si="5"/>
        <v>0</v>
      </c>
    </row>
    <row r="30" spans="1:12" s="3" customFormat="1" ht="15.75" hidden="1">
      <c r="A30" s="1"/>
      <c r="B30" s="117"/>
      <c r="C30" s="97">
        <v>2</v>
      </c>
      <c r="D30" s="5"/>
      <c r="E30" s="5"/>
      <c r="F30" s="150"/>
      <c r="G30" s="5"/>
      <c r="H30" s="5"/>
      <c r="I30" s="5"/>
      <c r="J30" s="5">
        <f t="shared" si="3"/>
        <v>0</v>
      </c>
      <c r="K30" s="5">
        <f t="shared" si="4"/>
        <v>0</v>
      </c>
      <c r="L30" s="5">
        <f t="shared" si="5"/>
        <v>0</v>
      </c>
    </row>
    <row r="31" spans="1:12" s="3" customFormat="1" ht="15.75" hidden="1">
      <c r="A31" s="1"/>
      <c r="B31" s="7" t="s">
        <v>529</v>
      </c>
      <c r="C31" s="97">
        <v>2</v>
      </c>
      <c r="D31" s="5"/>
      <c r="E31" s="5"/>
      <c r="F31" s="150"/>
      <c r="G31" s="5"/>
      <c r="H31" s="5"/>
      <c r="I31" s="5"/>
      <c r="J31" s="5">
        <f t="shared" si="3"/>
        <v>0</v>
      </c>
      <c r="K31" s="5">
        <f t="shared" si="4"/>
        <v>0</v>
      </c>
      <c r="L31" s="5">
        <f t="shared" si="5"/>
        <v>0</v>
      </c>
    </row>
    <row r="32" spans="1:12" s="3" customFormat="1" ht="15.75" hidden="1">
      <c r="A32" s="1"/>
      <c r="B32" s="7"/>
      <c r="C32" s="97">
        <v>2</v>
      </c>
      <c r="D32" s="5">
        <v>0</v>
      </c>
      <c r="E32" s="5">
        <v>0</v>
      </c>
      <c r="F32" s="150">
        <v>0</v>
      </c>
      <c r="G32" s="5">
        <v>0</v>
      </c>
      <c r="H32" s="5">
        <v>0</v>
      </c>
      <c r="I32" s="5">
        <v>0</v>
      </c>
      <c r="J32" s="5">
        <f t="shared" si="3"/>
        <v>0</v>
      </c>
      <c r="K32" s="5">
        <f t="shared" si="4"/>
        <v>0</v>
      </c>
      <c r="L32" s="5">
        <f t="shared" si="5"/>
        <v>0</v>
      </c>
    </row>
    <row r="33" spans="1:12" s="3" customFormat="1" ht="15.75" hidden="1">
      <c r="A33" s="1"/>
      <c r="B33" s="7"/>
      <c r="C33" s="97">
        <v>2</v>
      </c>
      <c r="D33" s="5">
        <v>0</v>
      </c>
      <c r="E33" s="5">
        <v>0</v>
      </c>
      <c r="F33" s="150">
        <v>0</v>
      </c>
      <c r="G33" s="5">
        <v>0</v>
      </c>
      <c r="H33" s="5">
        <v>0</v>
      </c>
      <c r="I33" s="5">
        <v>0</v>
      </c>
      <c r="J33" s="5">
        <f t="shared" si="3"/>
        <v>0</v>
      </c>
      <c r="K33" s="5">
        <f t="shared" si="4"/>
        <v>0</v>
      </c>
      <c r="L33" s="5">
        <f t="shared" si="5"/>
        <v>0</v>
      </c>
    </row>
    <row r="34" spans="1:12" s="3" customFormat="1" ht="15.75" hidden="1">
      <c r="A34" s="1"/>
      <c r="B34" s="7"/>
      <c r="C34" s="97">
        <v>2</v>
      </c>
      <c r="D34" s="5">
        <v>0</v>
      </c>
      <c r="E34" s="5">
        <v>0</v>
      </c>
      <c r="F34" s="150">
        <v>0</v>
      </c>
      <c r="G34" s="5">
        <v>0</v>
      </c>
      <c r="H34" s="5">
        <v>0</v>
      </c>
      <c r="I34" s="5">
        <v>0</v>
      </c>
      <c r="J34" s="5">
        <f t="shared" si="3"/>
        <v>0</v>
      </c>
      <c r="K34" s="5">
        <f t="shared" si="4"/>
        <v>0</v>
      </c>
      <c r="L34" s="5">
        <f t="shared" si="5"/>
        <v>0</v>
      </c>
    </row>
    <row r="35" spans="1:12" s="3" customFormat="1" ht="15.75" hidden="1">
      <c r="A35" s="1"/>
      <c r="B35" s="7"/>
      <c r="C35" s="97">
        <v>2</v>
      </c>
      <c r="D35" s="5"/>
      <c r="E35" s="5"/>
      <c r="F35" s="150"/>
      <c r="G35" s="5"/>
      <c r="H35" s="5"/>
      <c r="I35" s="5"/>
      <c r="J35" s="5">
        <f t="shared" si="3"/>
        <v>0</v>
      </c>
      <c r="K35" s="5">
        <f t="shared" si="4"/>
        <v>0</v>
      </c>
      <c r="L35" s="5">
        <f t="shared" si="5"/>
        <v>0</v>
      </c>
    </row>
    <row r="36" spans="1:12" s="3" customFormat="1" ht="15.75" hidden="1">
      <c r="A36" s="1"/>
      <c r="B36" s="7"/>
      <c r="C36" s="97">
        <v>2</v>
      </c>
      <c r="D36" s="5"/>
      <c r="E36" s="5"/>
      <c r="F36" s="150"/>
      <c r="G36" s="5"/>
      <c r="H36" s="5"/>
      <c r="I36" s="5"/>
      <c r="J36" s="5">
        <f t="shared" si="3"/>
        <v>0</v>
      </c>
      <c r="K36" s="5">
        <f t="shared" si="4"/>
        <v>0</v>
      </c>
      <c r="L36" s="5">
        <f t="shared" si="5"/>
        <v>0</v>
      </c>
    </row>
    <row r="37" spans="1:12" s="3" customFormat="1" ht="15.75">
      <c r="A37" s="1">
        <v>14</v>
      </c>
      <c r="B37" s="117" t="s">
        <v>629</v>
      </c>
      <c r="C37" s="97">
        <v>2</v>
      </c>
      <c r="D37" s="5">
        <v>0</v>
      </c>
      <c r="E37" s="5">
        <v>26740</v>
      </c>
      <c r="F37" s="150">
        <v>26740</v>
      </c>
      <c r="G37" s="5">
        <v>0</v>
      </c>
      <c r="H37" s="5">
        <v>7220</v>
      </c>
      <c r="I37" s="5">
        <v>7220</v>
      </c>
      <c r="J37" s="5">
        <f t="shared" si="3"/>
        <v>0</v>
      </c>
      <c r="K37" s="5">
        <f t="shared" si="4"/>
        <v>33960</v>
      </c>
      <c r="L37" s="5">
        <f t="shared" si="5"/>
        <v>33960</v>
      </c>
    </row>
    <row r="38" spans="1:12" s="3" customFormat="1" ht="47.25">
      <c r="A38" s="1">
        <v>15</v>
      </c>
      <c r="B38" s="7" t="s">
        <v>186</v>
      </c>
      <c r="C38" s="97"/>
      <c r="D38" s="5">
        <f>SUM(D23:D37)</f>
        <v>9400902</v>
      </c>
      <c r="E38" s="5">
        <f>SUM(E23:E37)</f>
        <v>13620697</v>
      </c>
      <c r="F38" s="5">
        <f>SUM(F23:F37)</f>
        <v>13620697</v>
      </c>
      <c r="G38" s="113"/>
      <c r="H38" s="113"/>
      <c r="I38" s="113"/>
      <c r="J38" s="113"/>
      <c r="K38" s="113"/>
      <c r="L38" s="113"/>
    </row>
    <row r="39" spans="1:12" s="3" customFormat="1" ht="15.75" hidden="1">
      <c r="A39" s="1"/>
      <c r="B39" s="7" t="s">
        <v>187</v>
      </c>
      <c r="C39" s="97"/>
      <c r="D39" s="5"/>
      <c r="E39" s="5"/>
      <c r="F39" s="5"/>
      <c r="G39" s="113"/>
      <c r="H39" s="113"/>
      <c r="I39" s="113"/>
      <c r="J39" s="113"/>
      <c r="K39" s="113"/>
      <c r="L39" s="113"/>
    </row>
    <row r="40" spans="1:12" s="3" customFormat="1" ht="31.5" hidden="1">
      <c r="A40" s="1"/>
      <c r="B40" s="7" t="s">
        <v>188</v>
      </c>
      <c r="C40" s="97"/>
      <c r="D40" s="5"/>
      <c r="E40" s="5"/>
      <c r="F40" s="5"/>
      <c r="G40" s="113"/>
      <c r="H40" s="113"/>
      <c r="I40" s="113"/>
      <c r="J40" s="113"/>
      <c r="K40" s="113"/>
      <c r="L40" s="113"/>
    </row>
    <row r="41" spans="1:12" s="3" customFormat="1" ht="47.25">
      <c r="A41" s="1">
        <v>16</v>
      </c>
      <c r="B41" s="7" t="s">
        <v>207</v>
      </c>
      <c r="C41" s="97"/>
      <c r="D41" s="113"/>
      <c r="E41" s="113"/>
      <c r="F41" s="113"/>
      <c r="G41" s="5">
        <f>SUM(G7:G40)</f>
        <v>4107023</v>
      </c>
      <c r="H41" s="5">
        <f>SUM(H7:H40)</f>
        <v>5565006</v>
      </c>
      <c r="I41" s="5">
        <f>SUM(I7:I40)</f>
        <v>5561924</v>
      </c>
      <c r="J41" s="113"/>
      <c r="K41" s="113"/>
      <c r="L41" s="113"/>
    </row>
    <row r="42" spans="1:12" s="3" customFormat="1" ht="15.75">
      <c r="A42" s="1">
        <v>17</v>
      </c>
      <c r="B42" s="9" t="s">
        <v>93</v>
      </c>
      <c r="C42" s="97"/>
      <c r="D42" s="14">
        <f aca="true" t="shared" si="6" ref="D42:I42">SUM(D43:D45)</f>
        <v>15211197</v>
      </c>
      <c r="E42" s="14">
        <f t="shared" si="6"/>
        <v>21725749</v>
      </c>
      <c r="F42" s="14">
        <f t="shared" si="6"/>
        <v>21725718</v>
      </c>
      <c r="G42" s="14">
        <f t="shared" si="6"/>
        <v>4107023</v>
      </c>
      <c r="H42" s="14">
        <f t="shared" si="6"/>
        <v>5565006</v>
      </c>
      <c r="I42" s="14">
        <f t="shared" si="6"/>
        <v>5561924</v>
      </c>
      <c r="J42" s="14">
        <f aca="true" t="shared" si="7" ref="J42:L45">D42+G42</f>
        <v>19318220</v>
      </c>
      <c r="K42" s="14">
        <f t="shared" si="7"/>
        <v>27290755</v>
      </c>
      <c r="L42" s="14">
        <f t="shared" si="7"/>
        <v>27287642</v>
      </c>
    </row>
    <row r="43" spans="1:12" s="3" customFormat="1" ht="31.5">
      <c r="A43" s="1">
        <v>18</v>
      </c>
      <c r="B43" s="85" t="s">
        <v>375</v>
      </c>
      <c r="C43" s="97">
        <v>1</v>
      </c>
      <c r="D43" s="5">
        <f aca="true" t="shared" si="8" ref="D43:I43">SUMIF($C$7:$C$42,"1",D$7:D$42)</f>
        <v>0</v>
      </c>
      <c r="E43" s="5">
        <f t="shared" si="8"/>
        <v>0</v>
      </c>
      <c r="F43" s="5">
        <f t="shared" si="8"/>
        <v>0</v>
      </c>
      <c r="G43" s="5">
        <f t="shared" si="8"/>
        <v>0</v>
      </c>
      <c r="H43" s="5">
        <f t="shared" si="8"/>
        <v>0</v>
      </c>
      <c r="I43" s="5">
        <f t="shared" si="8"/>
        <v>0</v>
      </c>
      <c r="J43" s="5">
        <f t="shared" si="7"/>
        <v>0</v>
      </c>
      <c r="K43" s="5">
        <f t="shared" si="7"/>
        <v>0</v>
      </c>
      <c r="L43" s="5">
        <f t="shared" si="7"/>
        <v>0</v>
      </c>
    </row>
    <row r="44" spans="1:12" s="3" customFormat="1" ht="15.75">
      <c r="A44" s="1">
        <v>19</v>
      </c>
      <c r="B44" s="85" t="s">
        <v>218</v>
      </c>
      <c r="C44" s="97">
        <v>2</v>
      </c>
      <c r="D44" s="5">
        <f aca="true" t="shared" si="9" ref="D44:I44">SUMIF($C$7:$C$42,"2",D$7:D$42)</f>
        <v>15211197</v>
      </c>
      <c r="E44" s="5">
        <f t="shared" si="9"/>
        <v>21725749</v>
      </c>
      <c r="F44" s="5">
        <f t="shared" si="9"/>
        <v>21725718</v>
      </c>
      <c r="G44" s="5">
        <f t="shared" si="9"/>
        <v>4107023</v>
      </c>
      <c r="H44" s="5">
        <f t="shared" si="9"/>
        <v>5565006</v>
      </c>
      <c r="I44" s="5">
        <f t="shared" si="9"/>
        <v>5561924</v>
      </c>
      <c r="J44" s="5">
        <f t="shared" si="7"/>
        <v>19318220</v>
      </c>
      <c r="K44" s="5">
        <f t="shared" si="7"/>
        <v>27290755</v>
      </c>
      <c r="L44" s="5">
        <f t="shared" si="7"/>
        <v>27287642</v>
      </c>
    </row>
    <row r="45" spans="1:12" s="3" customFormat="1" ht="15.75">
      <c r="A45" s="1">
        <v>20</v>
      </c>
      <c r="B45" s="85" t="s">
        <v>110</v>
      </c>
      <c r="C45" s="97">
        <v>3</v>
      </c>
      <c r="D45" s="5">
        <f aca="true" t="shared" si="10" ref="D45:I45">SUMIF($C$7:$C$42,"3",D$7:D$42)</f>
        <v>0</v>
      </c>
      <c r="E45" s="5">
        <f t="shared" si="10"/>
        <v>0</v>
      </c>
      <c r="F45" s="5">
        <f t="shared" si="10"/>
        <v>0</v>
      </c>
      <c r="G45" s="5">
        <f t="shared" si="10"/>
        <v>0</v>
      </c>
      <c r="H45" s="5">
        <f t="shared" si="10"/>
        <v>0</v>
      </c>
      <c r="I45" s="5">
        <f t="shared" si="10"/>
        <v>0</v>
      </c>
      <c r="J45" s="5">
        <f t="shared" si="7"/>
        <v>0</v>
      </c>
      <c r="K45" s="5">
        <f t="shared" si="7"/>
        <v>0</v>
      </c>
      <c r="L45" s="5">
        <f t="shared" si="7"/>
        <v>0</v>
      </c>
    </row>
    <row r="46" spans="1:12" s="3" customFormat="1" ht="15.75">
      <c r="A46" s="1">
        <v>21</v>
      </c>
      <c r="B46" s="102" t="s">
        <v>43</v>
      </c>
      <c r="C46" s="97"/>
      <c r="D46" s="14"/>
      <c r="E46" s="14"/>
      <c r="F46" s="14"/>
      <c r="G46" s="14"/>
      <c r="H46" s="14"/>
      <c r="I46" s="14"/>
      <c r="J46" s="14"/>
      <c r="K46" s="14"/>
      <c r="L46" s="14"/>
    </row>
    <row r="47" spans="1:12" s="3" customFormat="1" ht="15.75">
      <c r="A47" s="1">
        <v>22</v>
      </c>
      <c r="B47" s="117" t="s">
        <v>470</v>
      </c>
      <c r="C47" s="97">
        <v>2</v>
      </c>
      <c r="D47" s="5">
        <v>1475815</v>
      </c>
      <c r="E47" s="5">
        <v>1475815</v>
      </c>
      <c r="F47" s="5">
        <v>432721</v>
      </c>
      <c r="G47" s="5">
        <v>398470</v>
      </c>
      <c r="H47" s="5">
        <v>398470</v>
      </c>
      <c r="I47" s="5">
        <v>116835</v>
      </c>
      <c r="J47" s="5">
        <f aca="true" t="shared" si="11" ref="J47:J55">D47+G47</f>
        <v>1874285</v>
      </c>
      <c r="K47" s="5">
        <f aca="true" t="shared" si="12" ref="K47:K55">E47+H47</f>
        <v>1874285</v>
      </c>
      <c r="L47" s="5">
        <f aca="true" t="shared" si="13" ref="L47:L55">F47+I47</f>
        <v>549556</v>
      </c>
    </row>
    <row r="48" spans="1:12" s="3" customFormat="1" ht="15.75">
      <c r="A48" s="1">
        <v>23</v>
      </c>
      <c r="B48" s="117" t="s">
        <v>480</v>
      </c>
      <c r="C48" s="97">
        <v>2</v>
      </c>
      <c r="D48" s="5">
        <v>410236</v>
      </c>
      <c r="E48" s="5">
        <v>410236</v>
      </c>
      <c r="F48" s="5">
        <v>0</v>
      </c>
      <c r="G48" s="5">
        <v>110764</v>
      </c>
      <c r="H48" s="5">
        <v>110764</v>
      </c>
      <c r="I48" s="5">
        <v>0</v>
      </c>
      <c r="J48" s="5">
        <f t="shared" si="11"/>
        <v>521000</v>
      </c>
      <c r="K48" s="5">
        <f t="shared" si="12"/>
        <v>521000</v>
      </c>
      <c r="L48" s="5">
        <f t="shared" si="13"/>
        <v>0</v>
      </c>
    </row>
    <row r="49" spans="1:12" s="3" customFormat="1" ht="15.75">
      <c r="A49" s="1">
        <v>24</v>
      </c>
      <c r="B49" s="117" t="s">
        <v>488</v>
      </c>
      <c r="C49" s="97">
        <v>2</v>
      </c>
      <c r="D49" s="5">
        <v>1624760</v>
      </c>
      <c r="E49" s="5">
        <v>1624760</v>
      </c>
      <c r="F49" s="5">
        <v>1574760</v>
      </c>
      <c r="G49" s="5">
        <v>438685</v>
      </c>
      <c r="H49" s="5">
        <v>438685</v>
      </c>
      <c r="I49" s="5">
        <v>425185</v>
      </c>
      <c r="J49" s="5">
        <f t="shared" si="11"/>
        <v>2063445</v>
      </c>
      <c r="K49" s="5">
        <f t="shared" si="12"/>
        <v>2063445</v>
      </c>
      <c r="L49" s="5">
        <f t="shared" si="13"/>
        <v>1999945</v>
      </c>
    </row>
    <row r="50" spans="1:12" s="3" customFormat="1" ht="31.5">
      <c r="A50" s="1">
        <v>25</v>
      </c>
      <c r="B50" s="117" t="s">
        <v>489</v>
      </c>
      <c r="C50" s="97">
        <v>2</v>
      </c>
      <c r="D50" s="5">
        <v>612908</v>
      </c>
      <c r="E50" s="5">
        <v>612908</v>
      </c>
      <c r="F50" s="5">
        <v>0</v>
      </c>
      <c r="G50" s="5">
        <v>165485</v>
      </c>
      <c r="H50" s="5">
        <v>165485</v>
      </c>
      <c r="I50" s="5">
        <v>0</v>
      </c>
      <c r="J50" s="5">
        <f t="shared" si="11"/>
        <v>778393</v>
      </c>
      <c r="K50" s="5">
        <f t="shared" si="12"/>
        <v>778393</v>
      </c>
      <c r="L50" s="5">
        <f t="shared" si="13"/>
        <v>0</v>
      </c>
    </row>
    <row r="51" spans="1:12" s="3" customFormat="1" ht="47.25">
      <c r="A51" s="1">
        <v>26</v>
      </c>
      <c r="B51" s="117" t="s">
        <v>583</v>
      </c>
      <c r="C51" s="97">
        <v>2</v>
      </c>
      <c r="D51" s="5">
        <v>19816921</v>
      </c>
      <c r="E51" s="5">
        <v>4491135</v>
      </c>
      <c r="F51" s="5">
        <v>4491135</v>
      </c>
      <c r="G51" s="5">
        <v>5350569</v>
      </c>
      <c r="H51" s="5">
        <v>1142406</v>
      </c>
      <c r="I51" s="5">
        <v>1142406</v>
      </c>
      <c r="J51" s="5">
        <f t="shared" si="11"/>
        <v>25167490</v>
      </c>
      <c r="K51" s="5">
        <f t="shared" si="12"/>
        <v>5633541</v>
      </c>
      <c r="L51" s="5">
        <f t="shared" si="13"/>
        <v>5633541</v>
      </c>
    </row>
    <row r="52" spans="1:12" s="3" customFormat="1" ht="15.75" hidden="1">
      <c r="A52" s="1"/>
      <c r="B52" s="117" t="s">
        <v>582</v>
      </c>
      <c r="C52" s="97"/>
      <c r="D52" s="5"/>
      <c r="E52" s="5"/>
      <c r="F52" s="5"/>
      <c r="G52" s="5"/>
      <c r="H52" s="5"/>
      <c r="I52" s="5"/>
      <c r="J52" s="5">
        <f t="shared" si="11"/>
        <v>0</v>
      </c>
      <c r="K52" s="5">
        <f t="shared" si="12"/>
        <v>0</v>
      </c>
      <c r="L52" s="5">
        <f t="shared" si="13"/>
        <v>0</v>
      </c>
    </row>
    <row r="53" spans="1:12" s="3" customFormat="1" ht="15.75">
      <c r="A53" s="1">
        <v>27</v>
      </c>
      <c r="B53" s="117" t="s">
        <v>487</v>
      </c>
      <c r="C53" s="97">
        <v>2</v>
      </c>
      <c r="D53" s="5">
        <v>3020520</v>
      </c>
      <c r="E53" s="5">
        <v>3020520</v>
      </c>
      <c r="F53" s="5">
        <v>3020520</v>
      </c>
      <c r="G53" s="5">
        <v>799340</v>
      </c>
      <c r="H53" s="5">
        <v>799340</v>
      </c>
      <c r="I53" s="5">
        <v>799340</v>
      </c>
      <c r="J53" s="5">
        <f t="shared" si="11"/>
        <v>3819860</v>
      </c>
      <c r="K53" s="5">
        <f t="shared" si="12"/>
        <v>3819860</v>
      </c>
      <c r="L53" s="5">
        <f t="shared" si="13"/>
        <v>3819860</v>
      </c>
    </row>
    <row r="54" spans="1:12" s="3" customFormat="1" ht="31.5" hidden="1">
      <c r="A54" s="1"/>
      <c r="B54" s="7" t="s">
        <v>559</v>
      </c>
      <c r="C54" s="97">
        <v>2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f t="shared" si="11"/>
        <v>0</v>
      </c>
      <c r="K54" s="5">
        <f t="shared" si="12"/>
        <v>0</v>
      </c>
      <c r="L54" s="5">
        <f t="shared" si="13"/>
        <v>0</v>
      </c>
    </row>
    <row r="55" spans="1:12" s="3" customFormat="1" ht="15.75" hidden="1">
      <c r="A55" s="1"/>
      <c r="B55" s="7" t="s">
        <v>553</v>
      </c>
      <c r="C55" s="97">
        <v>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f t="shared" si="11"/>
        <v>0</v>
      </c>
      <c r="K55" s="5">
        <f t="shared" si="12"/>
        <v>0</v>
      </c>
      <c r="L55" s="5">
        <f t="shared" si="13"/>
        <v>0</v>
      </c>
    </row>
    <row r="56" spans="1:12" s="3" customFormat="1" ht="15.75">
      <c r="A56" s="1">
        <v>28</v>
      </c>
      <c r="B56" s="7" t="s">
        <v>189</v>
      </c>
      <c r="C56" s="97"/>
      <c r="D56" s="5">
        <f>SUM(D47:D55)</f>
        <v>26961160</v>
      </c>
      <c r="E56" s="5">
        <f>SUM(E47:E55)</f>
        <v>11635374</v>
      </c>
      <c r="F56" s="5">
        <f>SUM(F47:F55)</f>
        <v>9519136</v>
      </c>
      <c r="G56" s="113"/>
      <c r="H56" s="113"/>
      <c r="I56" s="113"/>
      <c r="J56" s="113"/>
      <c r="K56" s="113"/>
      <c r="L56" s="113"/>
    </row>
    <row r="57" spans="1:12" s="3" customFormat="1" ht="31.5" hidden="1">
      <c r="A57" s="1"/>
      <c r="B57" s="7" t="s">
        <v>190</v>
      </c>
      <c r="C57" s="97"/>
      <c r="D57" s="5"/>
      <c r="E57" s="5"/>
      <c r="F57" s="5"/>
      <c r="G57" s="113"/>
      <c r="H57" s="113"/>
      <c r="I57" s="113"/>
      <c r="J57" s="113"/>
      <c r="K57" s="113"/>
      <c r="L57" s="113"/>
    </row>
    <row r="58" spans="1:12" s="3" customFormat="1" ht="15.75" hidden="1">
      <c r="A58" s="1"/>
      <c r="B58" s="7"/>
      <c r="C58" s="97"/>
      <c r="D58" s="5"/>
      <c r="E58" s="5"/>
      <c r="F58" s="5"/>
      <c r="G58" s="5"/>
      <c r="H58" s="5"/>
      <c r="I58" s="5"/>
      <c r="J58" s="5">
        <f aca="true" t="shared" si="14" ref="J58:L59">D58+G58</f>
        <v>0</v>
      </c>
      <c r="K58" s="5">
        <f t="shared" si="14"/>
        <v>0</v>
      </c>
      <c r="L58" s="5">
        <f t="shared" si="14"/>
        <v>0</v>
      </c>
    </row>
    <row r="59" spans="1:12" s="3" customFormat="1" ht="15.75" hidden="1">
      <c r="A59" s="1"/>
      <c r="B59" s="7"/>
      <c r="C59" s="97"/>
      <c r="D59" s="5"/>
      <c r="E59" s="5"/>
      <c r="F59" s="5"/>
      <c r="G59" s="5"/>
      <c r="H59" s="5"/>
      <c r="I59" s="5"/>
      <c r="J59" s="5">
        <f t="shared" si="14"/>
        <v>0</v>
      </c>
      <c r="K59" s="5">
        <f t="shared" si="14"/>
        <v>0</v>
      </c>
      <c r="L59" s="5">
        <f t="shared" si="14"/>
        <v>0</v>
      </c>
    </row>
    <row r="60" spans="1:12" s="3" customFormat="1" ht="31.5" hidden="1">
      <c r="A60" s="1"/>
      <c r="B60" s="7" t="s">
        <v>191</v>
      </c>
      <c r="C60" s="97"/>
      <c r="D60" s="5">
        <f>SUM(D58:D59)</f>
        <v>0</v>
      </c>
      <c r="E60" s="5">
        <f>SUM(E58:E59)</f>
        <v>0</v>
      </c>
      <c r="F60" s="5">
        <f>SUM(F58:F59)</f>
        <v>0</v>
      </c>
      <c r="G60" s="113"/>
      <c r="H60" s="113"/>
      <c r="I60" s="113"/>
      <c r="J60" s="113"/>
      <c r="K60" s="113"/>
      <c r="L60" s="113"/>
    </row>
    <row r="61" spans="1:12" s="3" customFormat="1" ht="47.25">
      <c r="A61" s="1">
        <v>29</v>
      </c>
      <c r="B61" s="7" t="s">
        <v>192</v>
      </c>
      <c r="C61" s="97"/>
      <c r="D61" s="113"/>
      <c r="E61" s="113"/>
      <c r="F61" s="113"/>
      <c r="G61" s="5">
        <f>SUM(G46:G60)</f>
        <v>7263313</v>
      </c>
      <c r="H61" s="5">
        <f>SUM(H46:H60)</f>
        <v>3055150</v>
      </c>
      <c r="I61" s="5">
        <f>SUM(I46:I60)</f>
        <v>2483766</v>
      </c>
      <c r="J61" s="113"/>
      <c r="K61" s="113"/>
      <c r="L61" s="113"/>
    </row>
    <row r="62" spans="1:12" s="3" customFormat="1" ht="15.75">
      <c r="A62" s="1">
        <v>30</v>
      </c>
      <c r="B62" s="9" t="s">
        <v>43</v>
      </c>
      <c r="C62" s="97"/>
      <c r="D62" s="14">
        <f aca="true" t="shared" si="15" ref="D62:I62">SUM(D63:D65)</f>
        <v>26961160</v>
      </c>
      <c r="E62" s="14">
        <f t="shared" si="15"/>
        <v>11635374</v>
      </c>
      <c r="F62" s="14">
        <f t="shared" si="15"/>
        <v>9519136</v>
      </c>
      <c r="G62" s="14">
        <f t="shared" si="15"/>
        <v>7263313</v>
      </c>
      <c r="H62" s="14">
        <f t="shared" si="15"/>
        <v>3055150</v>
      </c>
      <c r="I62" s="14">
        <f t="shared" si="15"/>
        <v>2483766</v>
      </c>
      <c r="J62" s="14">
        <f aca="true" t="shared" si="16" ref="J62:L65">D62+G62</f>
        <v>34224473</v>
      </c>
      <c r="K62" s="14">
        <f t="shared" si="16"/>
        <v>14690524</v>
      </c>
      <c r="L62" s="14">
        <f t="shared" si="16"/>
        <v>12002902</v>
      </c>
    </row>
    <row r="63" spans="1:12" s="3" customFormat="1" ht="31.5">
      <c r="A63" s="1">
        <v>31</v>
      </c>
      <c r="B63" s="85" t="s">
        <v>375</v>
      </c>
      <c r="C63" s="97">
        <v>1</v>
      </c>
      <c r="D63" s="5">
        <f aca="true" t="shared" si="17" ref="D63:I63">SUMIF($C$46:$C$62,"1",D$46:D$62)</f>
        <v>0</v>
      </c>
      <c r="E63" s="5">
        <f t="shared" si="17"/>
        <v>0</v>
      </c>
      <c r="F63" s="5">
        <f t="shared" si="17"/>
        <v>0</v>
      </c>
      <c r="G63" s="5">
        <f t="shared" si="17"/>
        <v>0</v>
      </c>
      <c r="H63" s="5">
        <f t="shared" si="17"/>
        <v>0</v>
      </c>
      <c r="I63" s="5">
        <f t="shared" si="17"/>
        <v>0</v>
      </c>
      <c r="J63" s="5">
        <f t="shared" si="16"/>
        <v>0</v>
      </c>
      <c r="K63" s="5">
        <f t="shared" si="16"/>
        <v>0</v>
      </c>
      <c r="L63" s="5">
        <f t="shared" si="16"/>
        <v>0</v>
      </c>
    </row>
    <row r="64" spans="1:12" s="3" customFormat="1" ht="15.75">
      <c r="A64" s="1">
        <v>32</v>
      </c>
      <c r="B64" s="85" t="s">
        <v>218</v>
      </c>
      <c r="C64" s="97">
        <v>2</v>
      </c>
      <c r="D64" s="5">
        <f aca="true" t="shared" si="18" ref="D64:I64">SUMIF($C$46:$C$62,"2",D$46:D$62)</f>
        <v>26961160</v>
      </c>
      <c r="E64" s="5">
        <f t="shared" si="18"/>
        <v>11635374</v>
      </c>
      <c r="F64" s="5">
        <f t="shared" si="18"/>
        <v>9519136</v>
      </c>
      <c r="G64" s="5">
        <f t="shared" si="18"/>
        <v>7263313</v>
      </c>
      <c r="H64" s="5">
        <f t="shared" si="18"/>
        <v>3055150</v>
      </c>
      <c r="I64" s="5">
        <f t="shared" si="18"/>
        <v>2483766</v>
      </c>
      <c r="J64" s="5">
        <f t="shared" si="16"/>
        <v>34224473</v>
      </c>
      <c r="K64" s="5">
        <f t="shared" si="16"/>
        <v>14690524</v>
      </c>
      <c r="L64" s="5">
        <f t="shared" si="16"/>
        <v>12002902</v>
      </c>
    </row>
    <row r="65" spans="1:12" s="3" customFormat="1" ht="15.75">
      <c r="A65" s="1">
        <v>33</v>
      </c>
      <c r="B65" s="85" t="s">
        <v>110</v>
      </c>
      <c r="C65" s="97">
        <v>3</v>
      </c>
      <c r="D65" s="5">
        <f aca="true" t="shared" si="19" ref="D65:I65">SUMIF($C$46:$C$62,"3",D$46:D$62)</f>
        <v>0</v>
      </c>
      <c r="E65" s="5">
        <f t="shared" si="19"/>
        <v>0</v>
      </c>
      <c r="F65" s="5">
        <f t="shared" si="19"/>
        <v>0</v>
      </c>
      <c r="G65" s="5">
        <f t="shared" si="19"/>
        <v>0</v>
      </c>
      <c r="H65" s="5">
        <f t="shared" si="19"/>
        <v>0</v>
      </c>
      <c r="I65" s="5">
        <f t="shared" si="19"/>
        <v>0</v>
      </c>
      <c r="J65" s="5">
        <f t="shared" si="16"/>
        <v>0</v>
      </c>
      <c r="K65" s="5">
        <f t="shared" si="16"/>
        <v>0</v>
      </c>
      <c r="L65" s="5">
        <f t="shared" si="16"/>
        <v>0</v>
      </c>
    </row>
    <row r="66" spans="1:12" s="3" customFormat="1" ht="31.5">
      <c r="A66" s="1">
        <v>34</v>
      </c>
      <c r="B66" s="102" t="s">
        <v>193</v>
      </c>
      <c r="C66" s="97"/>
      <c r="D66" s="14"/>
      <c r="E66" s="14"/>
      <c r="F66" s="14"/>
      <c r="G66" s="14"/>
      <c r="H66" s="14"/>
      <c r="I66" s="14"/>
      <c r="J66" s="14"/>
      <c r="K66" s="14"/>
      <c r="L66" s="14"/>
    </row>
    <row r="67" spans="1:12" s="3" customFormat="1" ht="47.25" hidden="1">
      <c r="A67" s="1"/>
      <c r="B67" s="63" t="s">
        <v>196</v>
      </c>
      <c r="C67" s="97"/>
      <c r="D67" s="5"/>
      <c r="E67" s="5"/>
      <c r="F67" s="5"/>
      <c r="G67" s="113"/>
      <c r="H67" s="113"/>
      <c r="I67" s="113"/>
      <c r="J67" s="5">
        <f aca="true" t="shared" si="20" ref="J67:J87">D67+G67</f>
        <v>0</v>
      </c>
      <c r="K67" s="5">
        <f aca="true" t="shared" si="21" ref="K67:K87">E67+H67</f>
        <v>0</v>
      </c>
      <c r="L67" s="5">
        <f aca="true" t="shared" si="22" ref="L67:L87">F67+I67</f>
        <v>0</v>
      </c>
    </row>
    <row r="68" spans="1:12" s="3" customFormat="1" ht="15.75" hidden="1">
      <c r="A68" s="1"/>
      <c r="B68" s="63"/>
      <c r="C68" s="97"/>
      <c r="D68" s="5"/>
      <c r="E68" s="5"/>
      <c r="F68" s="5"/>
      <c r="G68" s="113"/>
      <c r="H68" s="113"/>
      <c r="I68" s="113"/>
      <c r="J68" s="5">
        <f t="shared" si="20"/>
        <v>0</v>
      </c>
      <c r="K68" s="5">
        <f t="shared" si="21"/>
        <v>0</v>
      </c>
      <c r="L68" s="5">
        <f t="shared" si="22"/>
        <v>0</v>
      </c>
    </row>
    <row r="69" spans="1:12" s="3" customFormat="1" ht="47.25" hidden="1">
      <c r="A69" s="1"/>
      <c r="B69" s="63" t="s">
        <v>195</v>
      </c>
      <c r="C69" s="97"/>
      <c r="D69" s="5"/>
      <c r="E69" s="5"/>
      <c r="F69" s="5"/>
      <c r="G69" s="113"/>
      <c r="H69" s="113"/>
      <c r="I69" s="113"/>
      <c r="J69" s="5">
        <f t="shared" si="20"/>
        <v>0</v>
      </c>
      <c r="K69" s="5">
        <f t="shared" si="21"/>
        <v>0</v>
      </c>
      <c r="L69" s="5">
        <f t="shared" si="22"/>
        <v>0</v>
      </c>
    </row>
    <row r="70" spans="1:12" s="3" customFormat="1" ht="15.75" hidden="1">
      <c r="A70" s="1"/>
      <c r="B70" s="63"/>
      <c r="C70" s="97"/>
      <c r="D70" s="5"/>
      <c r="E70" s="5"/>
      <c r="F70" s="5"/>
      <c r="G70" s="113"/>
      <c r="H70" s="113"/>
      <c r="I70" s="113"/>
      <c r="J70" s="5">
        <f t="shared" si="20"/>
        <v>0</v>
      </c>
      <c r="K70" s="5">
        <f t="shared" si="21"/>
        <v>0</v>
      </c>
      <c r="L70" s="5">
        <f t="shared" si="22"/>
        <v>0</v>
      </c>
    </row>
    <row r="71" spans="1:12" s="3" customFormat="1" ht="47.25" hidden="1">
      <c r="A71" s="1"/>
      <c r="B71" s="63" t="s">
        <v>194</v>
      </c>
      <c r="C71" s="97"/>
      <c r="D71" s="5"/>
      <c r="E71" s="5"/>
      <c r="F71" s="5"/>
      <c r="G71" s="113"/>
      <c r="H71" s="113"/>
      <c r="I71" s="113"/>
      <c r="J71" s="5">
        <f t="shared" si="20"/>
        <v>0</v>
      </c>
      <c r="K71" s="5">
        <f t="shared" si="21"/>
        <v>0</v>
      </c>
      <c r="L71" s="5">
        <f t="shared" si="22"/>
        <v>0</v>
      </c>
    </row>
    <row r="72" spans="1:12" s="3" customFormat="1" ht="63">
      <c r="A72" s="1">
        <v>35</v>
      </c>
      <c r="B72" s="85" t="s">
        <v>587</v>
      </c>
      <c r="C72" s="97">
        <v>2</v>
      </c>
      <c r="D72" s="5">
        <v>45496</v>
      </c>
      <c r="E72" s="5">
        <v>45496</v>
      </c>
      <c r="F72" s="5">
        <v>45496</v>
      </c>
      <c r="G72" s="113"/>
      <c r="H72" s="113"/>
      <c r="I72" s="113"/>
      <c r="J72" s="5">
        <f t="shared" si="20"/>
        <v>45496</v>
      </c>
      <c r="K72" s="5">
        <f t="shared" si="21"/>
        <v>45496</v>
      </c>
      <c r="L72" s="5">
        <f t="shared" si="22"/>
        <v>45496</v>
      </c>
    </row>
    <row r="73" spans="1:12" s="3" customFormat="1" ht="31.5">
      <c r="A73" s="1">
        <v>36</v>
      </c>
      <c r="B73" s="85" t="s">
        <v>604</v>
      </c>
      <c r="C73" s="97">
        <v>2</v>
      </c>
      <c r="D73" s="5">
        <v>0</v>
      </c>
      <c r="E73" s="5">
        <v>78293</v>
      </c>
      <c r="F73" s="5">
        <v>78293</v>
      </c>
      <c r="G73" s="113"/>
      <c r="H73" s="113"/>
      <c r="I73" s="113"/>
      <c r="J73" s="5">
        <f t="shared" si="20"/>
        <v>0</v>
      </c>
      <c r="K73" s="5">
        <f t="shared" si="21"/>
        <v>78293</v>
      </c>
      <c r="L73" s="5">
        <f t="shared" si="22"/>
        <v>78293</v>
      </c>
    </row>
    <row r="74" spans="1:12" s="3" customFormat="1" ht="63">
      <c r="A74" s="1">
        <v>37</v>
      </c>
      <c r="B74" s="63" t="s">
        <v>363</v>
      </c>
      <c r="C74" s="97"/>
      <c r="D74" s="5">
        <f>SUM(D72:D73)</f>
        <v>45496</v>
      </c>
      <c r="E74" s="5">
        <f>SUM(E72:E73)</f>
        <v>123789</v>
      </c>
      <c r="F74" s="5">
        <f>SUM(F72:F73)</f>
        <v>123789</v>
      </c>
      <c r="G74" s="113"/>
      <c r="H74" s="113"/>
      <c r="I74" s="113"/>
      <c r="J74" s="5">
        <f t="shared" si="20"/>
        <v>45496</v>
      </c>
      <c r="K74" s="5">
        <f t="shared" si="21"/>
        <v>123789</v>
      </c>
      <c r="L74" s="5">
        <f t="shared" si="22"/>
        <v>123789</v>
      </c>
    </row>
    <row r="75" spans="1:12" s="3" customFormat="1" ht="47.25" hidden="1">
      <c r="A75" s="1"/>
      <c r="B75" s="63" t="s">
        <v>197</v>
      </c>
      <c r="C75" s="97"/>
      <c r="D75" s="5"/>
      <c r="E75" s="5"/>
      <c r="F75" s="5"/>
      <c r="G75" s="113"/>
      <c r="H75" s="113"/>
      <c r="I75" s="113"/>
      <c r="J75" s="5">
        <f t="shared" si="20"/>
        <v>0</v>
      </c>
      <c r="K75" s="5">
        <f t="shared" si="21"/>
        <v>0</v>
      </c>
      <c r="L75" s="5">
        <f t="shared" si="22"/>
        <v>0</v>
      </c>
    </row>
    <row r="76" spans="1:12" s="3" customFormat="1" ht="15.75" hidden="1">
      <c r="A76" s="1"/>
      <c r="B76" s="63"/>
      <c r="C76" s="97"/>
      <c r="D76" s="5"/>
      <c r="E76" s="5"/>
      <c r="F76" s="5"/>
      <c r="G76" s="113"/>
      <c r="H76" s="113"/>
      <c r="I76" s="113"/>
      <c r="J76" s="5">
        <f t="shared" si="20"/>
        <v>0</v>
      </c>
      <c r="K76" s="5">
        <f t="shared" si="21"/>
        <v>0</v>
      </c>
      <c r="L76" s="5">
        <f t="shared" si="22"/>
        <v>0</v>
      </c>
    </row>
    <row r="77" spans="1:12" s="3" customFormat="1" ht="47.25" hidden="1">
      <c r="A77" s="1"/>
      <c r="B77" s="63" t="s">
        <v>198</v>
      </c>
      <c r="C77" s="97"/>
      <c r="D77" s="5"/>
      <c r="E77" s="5"/>
      <c r="F77" s="5"/>
      <c r="G77" s="113"/>
      <c r="H77" s="113"/>
      <c r="I77" s="113"/>
      <c r="J77" s="5">
        <f t="shared" si="20"/>
        <v>0</v>
      </c>
      <c r="K77" s="5">
        <f t="shared" si="21"/>
        <v>0</v>
      </c>
      <c r="L77" s="5">
        <f t="shared" si="22"/>
        <v>0</v>
      </c>
    </row>
    <row r="78" spans="1:12" s="3" customFormat="1" ht="15.75" hidden="1">
      <c r="A78" s="1"/>
      <c r="B78" s="63"/>
      <c r="C78" s="97"/>
      <c r="D78" s="5"/>
      <c r="E78" s="5"/>
      <c r="F78" s="5"/>
      <c r="G78" s="113"/>
      <c r="H78" s="113"/>
      <c r="I78" s="113"/>
      <c r="J78" s="5">
        <f t="shared" si="20"/>
        <v>0</v>
      </c>
      <c r="K78" s="5">
        <f t="shared" si="21"/>
        <v>0</v>
      </c>
      <c r="L78" s="5">
        <f t="shared" si="22"/>
        <v>0</v>
      </c>
    </row>
    <row r="79" spans="1:12" s="3" customFormat="1" ht="15.75" hidden="1">
      <c r="A79" s="1"/>
      <c r="B79" s="63" t="s">
        <v>199</v>
      </c>
      <c r="C79" s="97"/>
      <c r="D79" s="5"/>
      <c r="E79" s="5"/>
      <c r="F79" s="5"/>
      <c r="G79" s="113"/>
      <c r="H79" s="113"/>
      <c r="I79" s="113"/>
      <c r="J79" s="5">
        <f t="shared" si="20"/>
        <v>0</v>
      </c>
      <c r="K79" s="5">
        <f t="shared" si="21"/>
        <v>0</v>
      </c>
      <c r="L79" s="5">
        <f t="shared" si="22"/>
        <v>0</v>
      </c>
    </row>
    <row r="80" spans="1:12" s="3" customFormat="1" ht="15.75" hidden="1">
      <c r="A80" s="1"/>
      <c r="B80" s="63" t="s">
        <v>533</v>
      </c>
      <c r="C80" s="97">
        <v>2</v>
      </c>
      <c r="D80" s="5">
        <v>0</v>
      </c>
      <c r="E80" s="5">
        <v>0</v>
      </c>
      <c r="F80" s="5">
        <v>0</v>
      </c>
      <c r="G80" s="113"/>
      <c r="H80" s="113"/>
      <c r="I80" s="113"/>
      <c r="J80" s="5">
        <f t="shared" si="20"/>
        <v>0</v>
      </c>
      <c r="K80" s="5">
        <f t="shared" si="21"/>
        <v>0</v>
      </c>
      <c r="L80" s="5">
        <f t="shared" si="22"/>
        <v>0</v>
      </c>
    </row>
    <row r="81" spans="1:12" s="3" customFormat="1" ht="15.75">
      <c r="A81" s="1">
        <v>38</v>
      </c>
      <c r="B81" s="63" t="s">
        <v>532</v>
      </c>
      <c r="C81" s="97">
        <v>2</v>
      </c>
      <c r="D81" s="5">
        <v>0</v>
      </c>
      <c r="E81" s="5">
        <v>20000</v>
      </c>
      <c r="F81" s="5">
        <v>20000</v>
      </c>
      <c r="G81" s="113"/>
      <c r="H81" s="113"/>
      <c r="I81" s="113"/>
      <c r="J81" s="5">
        <f t="shared" si="20"/>
        <v>0</v>
      </c>
      <c r="K81" s="5">
        <f t="shared" si="21"/>
        <v>20000</v>
      </c>
      <c r="L81" s="5">
        <f t="shared" si="22"/>
        <v>20000</v>
      </c>
    </row>
    <row r="82" spans="1:12" s="3" customFormat="1" ht="63">
      <c r="A82" s="1">
        <v>39</v>
      </c>
      <c r="B82" s="63" t="s">
        <v>200</v>
      </c>
      <c r="C82" s="97"/>
      <c r="D82" s="5">
        <f>SUM(D80:D81)</f>
        <v>0</v>
      </c>
      <c r="E82" s="5">
        <f>SUM(E80:E81)</f>
        <v>20000</v>
      </c>
      <c r="F82" s="5">
        <f>SUM(F80:F81)</f>
        <v>20000</v>
      </c>
      <c r="G82" s="113"/>
      <c r="H82" s="113"/>
      <c r="I82" s="113"/>
      <c r="J82" s="5">
        <f t="shared" si="20"/>
        <v>0</v>
      </c>
      <c r="K82" s="5">
        <f t="shared" si="21"/>
        <v>20000</v>
      </c>
      <c r="L82" s="5">
        <f t="shared" si="22"/>
        <v>20000</v>
      </c>
    </row>
    <row r="83" spans="1:12" s="3" customFormat="1" ht="31.5">
      <c r="A83" s="1">
        <v>40</v>
      </c>
      <c r="B83" s="9" t="s">
        <v>44</v>
      </c>
      <c r="C83" s="97"/>
      <c r="D83" s="14">
        <f aca="true" t="shared" si="23" ref="D83:I83">SUM(D84:D86)</f>
        <v>45496</v>
      </c>
      <c r="E83" s="14">
        <f t="shared" si="23"/>
        <v>143789</v>
      </c>
      <c r="F83" s="14">
        <f t="shared" si="23"/>
        <v>143789</v>
      </c>
      <c r="G83" s="14">
        <f t="shared" si="23"/>
        <v>0</v>
      </c>
      <c r="H83" s="14">
        <f t="shared" si="23"/>
        <v>0</v>
      </c>
      <c r="I83" s="14">
        <f t="shared" si="23"/>
        <v>0</v>
      </c>
      <c r="J83" s="14">
        <f t="shared" si="20"/>
        <v>45496</v>
      </c>
      <c r="K83" s="14">
        <f t="shared" si="21"/>
        <v>143789</v>
      </c>
      <c r="L83" s="14">
        <f t="shared" si="22"/>
        <v>143789</v>
      </c>
    </row>
    <row r="84" spans="1:12" s="3" customFormat="1" ht="31.5">
      <c r="A84" s="1">
        <v>41</v>
      </c>
      <c r="B84" s="85" t="s">
        <v>375</v>
      </c>
      <c r="C84" s="97">
        <v>1</v>
      </c>
      <c r="D84" s="5">
        <f aca="true" t="shared" si="24" ref="D84:I84">SUMIF($C$66:$C$83,"1",D$66:D$83)</f>
        <v>0</v>
      </c>
      <c r="E84" s="5">
        <f t="shared" si="24"/>
        <v>0</v>
      </c>
      <c r="F84" s="5">
        <f t="shared" si="24"/>
        <v>0</v>
      </c>
      <c r="G84" s="5">
        <f t="shared" si="24"/>
        <v>0</v>
      </c>
      <c r="H84" s="5">
        <f t="shared" si="24"/>
        <v>0</v>
      </c>
      <c r="I84" s="5">
        <f t="shared" si="24"/>
        <v>0</v>
      </c>
      <c r="J84" s="5">
        <f t="shared" si="20"/>
        <v>0</v>
      </c>
      <c r="K84" s="5">
        <f t="shared" si="21"/>
        <v>0</v>
      </c>
      <c r="L84" s="5">
        <f t="shared" si="22"/>
        <v>0</v>
      </c>
    </row>
    <row r="85" spans="1:12" s="3" customFormat="1" ht="15.75">
      <c r="A85" s="1">
        <v>42</v>
      </c>
      <c r="B85" s="85" t="s">
        <v>218</v>
      </c>
      <c r="C85" s="97">
        <v>2</v>
      </c>
      <c r="D85" s="5">
        <f aca="true" t="shared" si="25" ref="D85:I85">SUMIF($C$66:$C$83,"2",D$66:D$83)</f>
        <v>45496</v>
      </c>
      <c r="E85" s="5">
        <f t="shared" si="25"/>
        <v>143789</v>
      </c>
      <c r="F85" s="5">
        <f t="shared" si="25"/>
        <v>143789</v>
      </c>
      <c r="G85" s="5">
        <f t="shared" si="25"/>
        <v>0</v>
      </c>
      <c r="H85" s="5">
        <f t="shared" si="25"/>
        <v>0</v>
      </c>
      <c r="I85" s="5">
        <f t="shared" si="25"/>
        <v>0</v>
      </c>
      <c r="J85" s="5">
        <f t="shared" si="20"/>
        <v>45496</v>
      </c>
      <c r="K85" s="5">
        <f t="shared" si="21"/>
        <v>143789</v>
      </c>
      <c r="L85" s="5">
        <f t="shared" si="22"/>
        <v>143789</v>
      </c>
    </row>
    <row r="86" spans="1:12" s="3" customFormat="1" ht="15.75">
      <c r="A86" s="1">
        <v>43</v>
      </c>
      <c r="B86" s="85" t="s">
        <v>110</v>
      </c>
      <c r="C86" s="97">
        <v>3</v>
      </c>
      <c r="D86" s="5">
        <f aca="true" t="shared" si="26" ref="D86:I86">SUMIF($C$66:$C$83,"3",D$66:D$83)</f>
        <v>0</v>
      </c>
      <c r="E86" s="5">
        <f t="shared" si="26"/>
        <v>0</v>
      </c>
      <c r="F86" s="5">
        <f t="shared" si="26"/>
        <v>0</v>
      </c>
      <c r="G86" s="5">
        <f t="shared" si="26"/>
        <v>0</v>
      </c>
      <c r="H86" s="5">
        <f t="shared" si="26"/>
        <v>0</v>
      </c>
      <c r="I86" s="5">
        <f t="shared" si="26"/>
        <v>0</v>
      </c>
      <c r="J86" s="5">
        <f t="shared" si="20"/>
        <v>0</v>
      </c>
      <c r="K86" s="5">
        <f t="shared" si="21"/>
        <v>0</v>
      </c>
      <c r="L86" s="5">
        <f t="shared" si="22"/>
        <v>0</v>
      </c>
    </row>
    <row r="87" spans="1:12" s="3" customFormat="1" ht="31.5">
      <c r="A87" s="1">
        <v>44</v>
      </c>
      <c r="B87" s="9" t="s">
        <v>153</v>
      </c>
      <c r="C87" s="97"/>
      <c r="D87" s="14">
        <f aca="true" t="shared" si="27" ref="D87:I87">D42+D62+D83</f>
        <v>42217853</v>
      </c>
      <c r="E87" s="14">
        <f t="shared" si="27"/>
        <v>33504912</v>
      </c>
      <c r="F87" s="14">
        <f t="shared" si="27"/>
        <v>31388643</v>
      </c>
      <c r="G87" s="14">
        <f t="shared" si="27"/>
        <v>11370336</v>
      </c>
      <c r="H87" s="14">
        <f t="shared" si="27"/>
        <v>8620156</v>
      </c>
      <c r="I87" s="14">
        <f t="shared" si="27"/>
        <v>8045690</v>
      </c>
      <c r="J87" s="14">
        <f t="shared" si="20"/>
        <v>53588189</v>
      </c>
      <c r="K87" s="14">
        <f t="shared" si="21"/>
        <v>42125068</v>
      </c>
      <c r="L87" s="14">
        <f t="shared" si="22"/>
        <v>39434333</v>
      </c>
    </row>
    <row r="88" ht="15.75">
      <c r="K88" s="145"/>
    </row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3" ht="15.75"/>
    <row r="134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4330708661417323" right="0.35433070866141736" top="0.6692913385826772" bottom="0.4724409448818898" header="0.31496062992125984" footer="0.31496062992125984"/>
  <pageSetup fitToHeight="1" fitToWidth="1" horizontalDpi="300" verticalDpi="300" orientation="portrait" paperSize="9" scale="60" r:id="rId3"/>
  <headerFooter>
    <oddHeader>&amp;R&amp;"Arial,Normál"&amp;10 2. melléklet a 4/2018.(V.29.)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11"/>
  <sheetViews>
    <sheetView zoomScalePageLayoutView="0" workbookViewId="0" topLeftCell="A1">
      <selection activeCell="K317" sqref="K317"/>
    </sheetView>
  </sheetViews>
  <sheetFormatPr defaultColWidth="9.140625" defaultRowHeight="15"/>
  <cols>
    <col min="1" max="1" width="51.28125" style="112" customWidth="1"/>
    <col min="2" max="2" width="5.7109375" style="16" customWidth="1"/>
    <col min="3" max="3" width="12.140625" style="41" customWidth="1"/>
    <col min="4" max="4" width="13.8515625" style="16" customWidth="1"/>
    <col min="5" max="5" width="13.57421875" style="16" customWidth="1"/>
    <col min="6" max="6" width="9.140625" style="16" customWidth="1"/>
    <col min="7" max="7" width="9.28125" style="16" bestFit="1" customWidth="1"/>
    <col min="8" max="16384" width="9.140625" style="16" customWidth="1"/>
  </cols>
  <sheetData>
    <row r="1" spans="1:5" ht="15.75" customHeight="1">
      <c r="A1" s="384" t="s">
        <v>577</v>
      </c>
      <c r="B1" s="384"/>
      <c r="C1" s="384"/>
      <c r="D1" s="384"/>
      <c r="E1" s="384"/>
    </row>
    <row r="2" spans="1:5" ht="15.75">
      <c r="A2" s="357" t="s">
        <v>517</v>
      </c>
      <c r="B2" s="357"/>
      <c r="C2" s="357"/>
      <c r="D2" s="357"/>
      <c r="E2" s="357"/>
    </row>
    <row r="3" spans="1:3" ht="15.75">
      <c r="A3" s="110"/>
      <c r="B3" s="45"/>
      <c r="C3" s="45"/>
    </row>
    <row r="4" spans="1:5" s="10" customFormat="1" ht="33" customHeight="1">
      <c r="A4" s="100" t="s">
        <v>9</v>
      </c>
      <c r="B4" s="17" t="s">
        <v>126</v>
      </c>
      <c r="C4" s="40" t="s">
        <v>4</v>
      </c>
      <c r="D4" s="4" t="s">
        <v>617</v>
      </c>
      <c r="E4" s="4" t="s">
        <v>618</v>
      </c>
    </row>
    <row r="5" spans="1:5" s="10" customFormat="1" ht="16.5">
      <c r="A5" s="68" t="s">
        <v>79</v>
      </c>
      <c r="B5" s="103"/>
      <c r="C5" s="81"/>
      <c r="D5" s="81"/>
      <c r="E5" s="81"/>
    </row>
    <row r="6" spans="1:5" s="10" customFormat="1" ht="31.5">
      <c r="A6" s="67" t="s">
        <v>253</v>
      </c>
      <c r="B6" s="17"/>
      <c r="C6" s="81"/>
      <c r="D6" s="81"/>
      <c r="E6" s="81"/>
    </row>
    <row r="7" spans="1:5" s="10" customFormat="1" ht="15.75" hidden="1">
      <c r="A7" s="85" t="s">
        <v>135</v>
      </c>
      <c r="B7" s="17">
        <v>2</v>
      </c>
      <c r="C7" s="81"/>
      <c r="D7" s="81"/>
      <c r="E7" s="81"/>
    </row>
    <row r="8" spans="1:5" s="10" customFormat="1" ht="15.75">
      <c r="A8" s="85" t="s">
        <v>136</v>
      </c>
      <c r="B8" s="17">
        <v>2</v>
      </c>
      <c r="C8" s="81">
        <v>2178710</v>
      </c>
      <c r="D8" s="81">
        <v>2178710</v>
      </c>
      <c r="E8" s="81">
        <v>2178710</v>
      </c>
    </row>
    <row r="9" spans="1:5" s="10" customFormat="1" ht="15.75">
      <c r="A9" s="85" t="s">
        <v>137</v>
      </c>
      <c r="B9" s="17">
        <v>2</v>
      </c>
      <c r="C9" s="81">
        <v>1056000</v>
      </c>
      <c r="D9" s="81">
        <v>1056000</v>
      </c>
      <c r="E9" s="81">
        <v>1056000</v>
      </c>
    </row>
    <row r="10" spans="1:5" s="10" customFormat="1" ht="15.75">
      <c r="A10" s="85" t="s">
        <v>138</v>
      </c>
      <c r="B10" s="17">
        <v>2</v>
      </c>
      <c r="C10" s="81">
        <v>100000</v>
      </c>
      <c r="D10" s="81">
        <v>100000</v>
      </c>
      <c r="E10" s="81">
        <v>100000</v>
      </c>
    </row>
    <row r="11" spans="1:5" s="10" customFormat="1" ht="15.75">
      <c r="A11" s="85" t="s">
        <v>139</v>
      </c>
      <c r="B11" s="17">
        <v>2</v>
      </c>
      <c r="C11" s="81">
        <v>456270</v>
      </c>
      <c r="D11" s="81">
        <v>456270</v>
      </c>
      <c r="E11" s="81">
        <v>456270</v>
      </c>
    </row>
    <row r="12" spans="1:5" s="10" customFormat="1" ht="31.5">
      <c r="A12" s="85" t="s">
        <v>255</v>
      </c>
      <c r="B12" s="17">
        <v>2</v>
      </c>
      <c r="C12" s="81">
        <v>5000000</v>
      </c>
      <c r="D12" s="81">
        <v>5000000</v>
      </c>
      <c r="E12" s="81">
        <v>5000000</v>
      </c>
    </row>
    <row r="13" spans="1:5" s="10" customFormat="1" ht="31.5" hidden="1">
      <c r="A13" s="85" t="s">
        <v>256</v>
      </c>
      <c r="B13" s="17">
        <v>2</v>
      </c>
      <c r="C13" s="137"/>
      <c r="D13" s="137"/>
      <c r="E13" s="137"/>
    </row>
    <row r="14" spans="1:5" s="10" customFormat="1" ht="15.75">
      <c r="A14" s="111" t="s">
        <v>461</v>
      </c>
      <c r="B14" s="17">
        <v>2</v>
      </c>
      <c r="C14" s="81">
        <v>-802019</v>
      </c>
      <c r="D14" s="81">
        <v>-802019</v>
      </c>
      <c r="E14" s="81">
        <v>-802019</v>
      </c>
    </row>
    <row r="15" spans="1:5" s="10" customFormat="1" ht="15.75">
      <c r="A15" s="85" t="s">
        <v>619</v>
      </c>
      <c r="B15" s="17">
        <v>2</v>
      </c>
      <c r="C15" s="81">
        <v>0</v>
      </c>
      <c r="D15" s="81">
        <v>1000000</v>
      </c>
      <c r="E15" s="81">
        <v>1000000</v>
      </c>
    </row>
    <row r="16" spans="1:5" s="10" customFormat="1" ht="31.5">
      <c r="A16" s="85" t="s">
        <v>275</v>
      </c>
      <c r="B16" s="17">
        <v>2</v>
      </c>
      <c r="C16" s="81">
        <v>17850</v>
      </c>
      <c r="D16" s="81">
        <v>17850</v>
      </c>
      <c r="E16" s="81">
        <v>17850</v>
      </c>
    </row>
    <row r="17" spans="1:5" s="10" customFormat="1" ht="31.5">
      <c r="A17" s="108" t="s">
        <v>254</v>
      </c>
      <c r="B17" s="17"/>
      <c r="C17" s="81">
        <f>SUM(C7:C16)</f>
        <v>8006811</v>
      </c>
      <c r="D17" s="81">
        <f>SUM(D7:D16)</f>
        <v>9006811</v>
      </c>
      <c r="E17" s="81">
        <f>SUM(E7:E16)</f>
        <v>9006811</v>
      </c>
    </row>
    <row r="18" spans="1:5" s="10" customFormat="1" ht="15.75" hidden="1">
      <c r="A18" s="85" t="s">
        <v>258</v>
      </c>
      <c r="B18" s="17">
        <v>2</v>
      </c>
      <c r="C18" s="81"/>
      <c r="D18" s="81"/>
      <c r="E18" s="81"/>
    </row>
    <row r="19" spans="1:5" s="10" customFormat="1" ht="15.75" hidden="1">
      <c r="A19" s="85" t="s">
        <v>259</v>
      </c>
      <c r="B19" s="17">
        <v>2</v>
      </c>
      <c r="C19" s="81"/>
      <c r="D19" s="81"/>
      <c r="E19" s="81"/>
    </row>
    <row r="20" spans="1:5" s="10" customFormat="1" ht="31.5" hidden="1">
      <c r="A20" s="108" t="s">
        <v>257</v>
      </c>
      <c r="B20" s="17"/>
      <c r="C20" s="81">
        <f>SUM(C18:C19)</f>
        <v>0</v>
      </c>
      <c r="D20" s="81">
        <f>SUM(D18:D19)</f>
        <v>0</v>
      </c>
      <c r="E20" s="81">
        <f>SUM(E18:E19)</f>
        <v>0</v>
      </c>
    </row>
    <row r="21" spans="1:5" s="10" customFormat="1" ht="15.75" hidden="1">
      <c r="A21" s="85" t="s">
        <v>260</v>
      </c>
      <c r="B21" s="17">
        <v>2</v>
      </c>
      <c r="C21" s="81"/>
      <c r="D21" s="81"/>
      <c r="E21" s="81"/>
    </row>
    <row r="22" spans="1:5" s="10" customFormat="1" ht="15.75" hidden="1">
      <c r="A22" s="85" t="s">
        <v>261</v>
      </c>
      <c r="B22" s="17">
        <v>2</v>
      </c>
      <c r="C22" s="81"/>
      <c r="D22" s="81"/>
      <c r="E22" s="81"/>
    </row>
    <row r="23" spans="1:5" s="10" customFormat="1" ht="15.75" hidden="1">
      <c r="A23" s="111" t="s">
        <v>461</v>
      </c>
      <c r="B23" s="17">
        <v>2</v>
      </c>
      <c r="C23" s="81"/>
      <c r="D23" s="81"/>
      <c r="E23" s="81"/>
    </row>
    <row r="24" spans="1:5" s="10" customFormat="1" ht="15.75">
      <c r="A24" s="85" t="s">
        <v>264</v>
      </c>
      <c r="B24" s="17">
        <v>2</v>
      </c>
      <c r="C24" s="81">
        <v>664320</v>
      </c>
      <c r="D24" s="81">
        <v>664320</v>
      </c>
      <c r="E24" s="81">
        <v>664320</v>
      </c>
    </row>
    <row r="25" spans="1:5" s="10" customFormat="1" ht="15.75" hidden="1">
      <c r="A25" s="85" t="s">
        <v>265</v>
      </c>
      <c r="B25" s="17">
        <v>2</v>
      </c>
      <c r="C25" s="81"/>
      <c r="D25" s="81"/>
      <c r="E25" s="81"/>
    </row>
    <row r="26" spans="1:5" s="10" customFormat="1" ht="31.5">
      <c r="A26" s="85" t="s">
        <v>462</v>
      </c>
      <c r="B26" s="17">
        <v>2</v>
      </c>
      <c r="C26" s="81">
        <v>3819000</v>
      </c>
      <c r="D26" s="81">
        <v>3819000</v>
      </c>
      <c r="E26" s="81">
        <v>3819000</v>
      </c>
    </row>
    <row r="27" spans="1:5" s="10" customFormat="1" ht="15.75" hidden="1">
      <c r="A27" s="85" t="s">
        <v>262</v>
      </c>
      <c r="B27" s="17">
        <v>2</v>
      </c>
      <c r="C27" s="81"/>
      <c r="D27" s="81"/>
      <c r="E27" s="81"/>
    </row>
    <row r="28" spans="1:5" s="10" customFormat="1" ht="15.75">
      <c r="A28" s="85" t="s">
        <v>505</v>
      </c>
      <c r="B28" s="17">
        <v>2</v>
      </c>
      <c r="C28" s="81">
        <v>149340</v>
      </c>
      <c r="D28" s="81">
        <v>121980</v>
      </c>
      <c r="E28" s="81">
        <v>121980</v>
      </c>
    </row>
    <row r="29" spans="1:5" s="10" customFormat="1" ht="47.25">
      <c r="A29" s="108" t="s">
        <v>263</v>
      </c>
      <c r="B29" s="17"/>
      <c r="C29" s="81">
        <f>SUM(C21:C28)</f>
        <v>4632660</v>
      </c>
      <c r="D29" s="81">
        <f>SUM(D21:D28)</f>
        <v>4605300</v>
      </c>
      <c r="E29" s="81">
        <f>SUM(E21:E28)</f>
        <v>4605300</v>
      </c>
    </row>
    <row r="30" spans="1:5" s="10" customFormat="1" ht="47.25">
      <c r="A30" s="85" t="s">
        <v>266</v>
      </c>
      <c r="B30" s="17">
        <v>2</v>
      </c>
      <c r="C30" s="81">
        <v>1200000</v>
      </c>
      <c r="D30" s="81">
        <v>1200000</v>
      </c>
      <c r="E30" s="81">
        <v>1200000</v>
      </c>
    </row>
    <row r="31" spans="1:5" s="10" customFormat="1" ht="31.5">
      <c r="A31" s="108" t="s">
        <v>267</v>
      </c>
      <c r="B31" s="17"/>
      <c r="C31" s="81">
        <f>SUM(C30)</f>
        <v>1200000</v>
      </c>
      <c r="D31" s="81">
        <f>SUM(D30)</f>
        <v>1200000</v>
      </c>
      <c r="E31" s="81">
        <f>SUM(E30)</f>
        <v>1200000</v>
      </c>
    </row>
    <row r="32" spans="1:5" s="10" customFormat="1" ht="31.5">
      <c r="A32" s="85" t="s">
        <v>268</v>
      </c>
      <c r="B32" s="17">
        <v>2</v>
      </c>
      <c r="C32" s="81"/>
      <c r="D32" s="81">
        <v>1442100</v>
      </c>
      <c r="E32" s="81">
        <v>1442100</v>
      </c>
    </row>
    <row r="33" spans="1:5" s="10" customFormat="1" ht="15.75" hidden="1">
      <c r="A33" s="85" t="s">
        <v>269</v>
      </c>
      <c r="B33" s="17">
        <v>2</v>
      </c>
      <c r="C33" s="81"/>
      <c r="D33" s="81"/>
      <c r="E33" s="81"/>
    </row>
    <row r="34" spans="1:5" s="10" customFormat="1" ht="15.75" hidden="1">
      <c r="A34" s="85" t="s">
        <v>270</v>
      </c>
      <c r="B34" s="17">
        <v>2</v>
      </c>
      <c r="C34" s="81"/>
      <c r="D34" s="81"/>
      <c r="E34" s="81"/>
    </row>
    <row r="35" spans="1:5" s="10" customFormat="1" ht="31.5" hidden="1">
      <c r="A35" s="85" t="s">
        <v>271</v>
      </c>
      <c r="B35" s="17">
        <v>2</v>
      </c>
      <c r="C35" s="81"/>
      <c r="D35" s="81"/>
      <c r="E35" s="81"/>
    </row>
    <row r="36" spans="1:5" s="10" customFormat="1" ht="15.75" hidden="1">
      <c r="A36" s="85" t="s">
        <v>272</v>
      </c>
      <c r="B36" s="17">
        <v>2</v>
      </c>
      <c r="C36" s="81"/>
      <c r="D36" s="81"/>
      <c r="E36" s="81"/>
    </row>
    <row r="37" spans="1:5" s="10" customFormat="1" ht="31.5" hidden="1">
      <c r="A37" s="85" t="s">
        <v>273</v>
      </c>
      <c r="B37" s="17">
        <v>2</v>
      </c>
      <c r="C37" s="81"/>
      <c r="D37" s="81"/>
      <c r="E37" s="81"/>
    </row>
    <row r="38" spans="1:5" s="10" customFormat="1" ht="15.75" hidden="1">
      <c r="A38" s="85" t="s">
        <v>485</v>
      </c>
      <c r="B38" s="17">
        <v>2</v>
      </c>
      <c r="C38" s="81"/>
      <c r="D38" s="81"/>
      <c r="E38" s="81"/>
    </row>
    <row r="39" spans="1:5" s="10" customFormat="1" ht="15.75" hidden="1">
      <c r="A39" s="85" t="s">
        <v>274</v>
      </c>
      <c r="B39" s="17">
        <v>2</v>
      </c>
      <c r="C39" s="81"/>
      <c r="D39" s="81"/>
      <c r="E39" s="81"/>
    </row>
    <row r="40" spans="1:5" s="10" customFormat="1" ht="15.75" hidden="1">
      <c r="A40" s="85" t="s">
        <v>414</v>
      </c>
      <c r="B40" s="17">
        <v>2</v>
      </c>
      <c r="C40" s="81"/>
      <c r="D40" s="81"/>
      <c r="E40" s="81"/>
    </row>
    <row r="41" spans="1:5" s="10" customFormat="1" ht="15.75">
      <c r="A41" s="85" t="s">
        <v>568</v>
      </c>
      <c r="B41" s="17">
        <v>2</v>
      </c>
      <c r="C41" s="81"/>
      <c r="D41" s="81">
        <v>518000</v>
      </c>
      <c r="E41" s="81">
        <v>518000</v>
      </c>
    </row>
    <row r="42" spans="1:5" s="10" customFormat="1" ht="15.75">
      <c r="A42" s="85" t="s">
        <v>463</v>
      </c>
      <c r="B42" s="17">
        <v>2</v>
      </c>
      <c r="C42" s="81"/>
      <c r="D42" s="81">
        <v>1084580</v>
      </c>
      <c r="E42" s="81">
        <v>1084580</v>
      </c>
    </row>
    <row r="43" spans="1:5" s="10" customFormat="1" ht="15.75" hidden="1">
      <c r="A43" s="85" t="s">
        <v>275</v>
      </c>
      <c r="B43" s="17">
        <v>2</v>
      </c>
      <c r="C43" s="81"/>
      <c r="D43" s="81"/>
      <c r="E43" s="81"/>
    </row>
    <row r="44" spans="1:5" s="10" customFormat="1" ht="18" customHeight="1">
      <c r="A44" s="85" t="s">
        <v>603</v>
      </c>
      <c r="B44" s="17">
        <v>2</v>
      </c>
      <c r="C44" s="81"/>
      <c r="D44" s="81">
        <v>882500</v>
      </c>
      <c r="E44" s="81">
        <v>882500</v>
      </c>
    </row>
    <row r="45" spans="1:5" s="10" customFormat="1" ht="31.5">
      <c r="A45" s="108" t="s">
        <v>415</v>
      </c>
      <c r="B45" s="17"/>
      <c r="C45" s="81">
        <f>SUM(C32:C44)</f>
        <v>0</v>
      </c>
      <c r="D45" s="81">
        <f>SUM(D32:D44)</f>
        <v>3927180</v>
      </c>
      <c r="E45" s="81">
        <f>SUM(E32:E44)</f>
        <v>3927180</v>
      </c>
    </row>
    <row r="46" spans="1:5" s="10" customFormat="1" ht="15.75" hidden="1">
      <c r="A46" s="63" t="s">
        <v>548</v>
      </c>
      <c r="B46" s="17">
        <v>2</v>
      </c>
      <c r="C46" s="81"/>
      <c r="D46" s="81"/>
      <c r="E46" s="81"/>
    </row>
    <row r="47" spans="1:5" s="10" customFormat="1" ht="15.75" hidden="1">
      <c r="A47" s="63" t="s">
        <v>549</v>
      </c>
      <c r="B47" s="17">
        <v>2</v>
      </c>
      <c r="C47" s="81"/>
      <c r="D47" s="81"/>
      <c r="E47" s="81"/>
    </row>
    <row r="48" spans="1:5" s="10" customFormat="1" ht="15.75" hidden="1">
      <c r="A48" s="108" t="s">
        <v>416</v>
      </c>
      <c r="B48" s="17"/>
      <c r="C48" s="81">
        <f>SUM(C47)</f>
        <v>0</v>
      </c>
      <c r="D48" s="81">
        <f>SUM(D47)</f>
        <v>0</v>
      </c>
      <c r="E48" s="81">
        <f>SUM(E47)</f>
        <v>0</v>
      </c>
    </row>
    <row r="49" spans="1:5" s="10" customFormat="1" ht="15.75" hidden="1">
      <c r="A49" s="63"/>
      <c r="B49" s="17"/>
      <c r="C49" s="81"/>
      <c r="D49" s="81"/>
      <c r="E49" s="81"/>
    </row>
    <row r="50" spans="1:5" s="10" customFormat="1" ht="15.75" hidden="1">
      <c r="A50" s="63" t="s">
        <v>277</v>
      </c>
      <c r="B50" s="17"/>
      <c r="C50" s="81"/>
      <c r="D50" s="81"/>
      <c r="E50" s="81"/>
    </row>
    <row r="51" spans="1:5" s="10" customFormat="1" ht="15.75" hidden="1">
      <c r="A51" s="63"/>
      <c r="B51" s="17"/>
      <c r="C51" s="81"/>
      <c r="D51" s="81"/>
      <c r="E51" s="81"/>
    </row>
    <row r="52" spans="1:5" s="10" customFormat="1" ht="31.5" hidden="1">
      <c r="A52" s="63" t="s">
        <v>280</v>
      </c>
      <c r="B52" s="17"/>
      <c r="C52" s="81"/>
      <c r="D52" s="81"/>
      <c r="E52" s="81"/>
    </row>
    <row r="53" spans="1:5" s="10" customFormat="1" ht="15.75" hidden="1">
      <c r="A53" s="63"/>
      <c r="B53" s="17"/>
      <c r="C53" s="81"/>
      <c r="D53" s="81"/>
      <c r="E53" s="81"/>
    </row>
    <row r="54" spans="1:5" s="10" customFormat="1" ht="31.5" hidden="1">
      <c r="A54" s="63" t="s">
        <v>279</v>
      </c>
      <c r="B54" s="17"/>
      <c r="C54" s="81"/>
      <c r="D54" s="81"/>
      <c r="E54" s="81"/>
    </row>
    <row r="55" spans="1:5" s="10" customFormat="1" ht="15.75" hidden="1">
      <c r="A55" s="63"/>
      <c r="B55" s="17"/>
      <c r="C55" s="81"/>
      <c r="D55" s="81"/>
      <c r="E55" s="81"/>
    </row>
    <row r="56" spans="1:5" s="10" customFormat="1" ht="31.5" hidden="1">
      <c r="A56" s="63" t="s">
        <v>278</v>
      </c>
      <c r="B56" s="17"/>
      <c r="C56" s="81"/>
      <c r="D56" s="81"/>
      <c r="E56" s="81"/>
    </row>
    <row r="57" spans="1:5" s="10" customFormat="1" ht="15.75">
      <c r="A57" s="85" t="s">
        <v>483</v>
      </c>
      <c r="B57" s="17">
        <v>2</v>
      </c>
      <c r="C57" s="81"/>
      <c r="D57" s="81">
        <v>140000</v>
      </c>
      <c r="E57" s="81">
        <v>140000</v>
      </c>
    </row>
    <row r="58" spans="1:5" s="10" customFormat="1" ht="15.75" hidden="1">
      <c r="A58" s="85"/>
      <c r="B58" s="17"/>
      <c r="C58" s="81"/>
      <c r="D58" s="81"/>
      <c r="E58" s="81"/>
    </row>
    <row r="59" spans="1:5" s="10" customFormat="1" ht="15.75" hidden="1">
      <c r="A59" s="85"/>
      <c r="B59" s="17"/>
      <c r="C59" s="81"/>
      <c r="D59" s="81"/>
      <c r="E59" s="81"/>
    </row>
    <row r="60" spans="1:5" s="10" customFormat="1" ht="15.75" hidden="1">
      <c r="A60" s="85" t="s">
        <v>484</v>
      </c>
      <c r="B60" s="17">
        <v>2</v>
      </c>
      <c r="C60" s="81"/>
      <c r="D60" s="81"/>
      <c r="E60" s="81"/>
    </row>
    <row r="61" spans="1:5" s="10" customFormat="1" ht="15.75">
      <c r="A61" s="107" t="s">
        <v>455</v>
      </c>
      <c r="B61" s="98"/>
      <c r="C61" s="81">
        <f>SUM(C57:C60)</f>
        <v>0</v>
      </c>
      <c r="D61" s="81">
        <f>SUM(D57:D60)</f>
        <v>140000</v>
      </c>
      <c r="E61" s="81">
        <f>SUM(E57:E60)</f>
        <v>140000</v>
      </c>
    </row>
    <row r="62" spans="1:5" s="10" customFormat="1" ht="15.75" customHeight="1" hidden="1">
      <c r="A62" s="85" t="s">
        <v>140</v>
      </c>
      <c r="B62" s="98">
        <v>2</v>
      </c>
      <c r="C62" s="81"/>
      <c r="D62" s="81"/>
      <c r="E62" s="81"/>
    </row>
    <row r="63" spans="1:5" s="10" customFormat="1" ht="15.75" customHeight="1" hidden="1">
      <c r="A63" s="85" t="s">
        <v>281</v>
      </c>
      <c r="B63" s="98">
        <v>2</v>
      </c>
      <c r="C63" s="81"/>
      <c r="D63" s="81"/>
      <c r="E63" s="81"/>
    </row>
    <row r="64" spans="1:5" s="10" customFormat="1" ht="15.75" customHeight="1" hidden="1">
      <c r="A64" s="85" t="s">
        <v>141</v>
      </c>
      <c r="B64" s="98">
        <v>2</v>
      </c>
      <c r="C64" s="81"/>
      <c r="D64" s="81"/>
      <c r="E64" s="81"/>
    </row>
    <row r="65" spans="1:5" s="10" customFormat="1" ht="15.75" customHeight="1" hidden="1">
      <c r="A65" s="107" t="s">
        <v>143</v>
      </c>
      <c r="B65" s="98"/>
      <c r="C65" s="81">
        <f>SUM(C62:C64)</f>
        <v>0</v>
      </c>
      <c r="D65" s="81">
        <f>SUM(D62:D64)</f>
        <v>0</v>
      </c>
      <c r="E65" s="81">
        <f>SUM(E62:E64)</f>
        <v>0</v>
      </c>
    </row>
    <row r="66" spans="1:5" s="10" customFormat="1" ht="33.75" customHeight="1">
      <c r="A66" s="85" t="s">
        <v>564</v>
      </c>
      <c r="B66" s="98">
        <v>2</v>
      </c>
      <c r="C66" s="81"/>
      <c r="D66" s="81">
        <v>77775</v>
      </c>
      <c r="E66" s="81">
        <v>77775</v>
      </c>
    </row>
    <row r="67" spans="1:5" s="10" customFormat="1" ht="31.5">
      <c r="A67" s="85" t="s">
        <v>571</v>
      </c>
      <c r="B67" s="98">
        <v>2</v>
      </c>
      <c r="C67" s="81">
        <v>4268044</v>
      </c>
      <c r="D67" s="81">
        <v>4268044</v>
      </c>
      <c r="E67" s="81">
        <v>4199527</v>
      </c>
    </row>
    <row r="68" spans="1:6" s="10" customFormat="1" ht="31.5">
      <c r="A68" s="85" t="s">
        <v>572</v>
      </c>
      <c r="B68" s="98">
        <v>2</v>
      </c>
      <c r="C68" s="81">
        <v>49124394</v>
      </c>
      <c r="D68" s="81">
        <v>56983779</v>
      </c>
      <c r="E68" s="81">
        <v>56983779</v>
      </c>
      <c r="F68" s="149"/>
    </row>
    <row r="69" spans="1:5" s="10" customFormat="1" ht="31.5">
      <c r="A69" s="85" t="s">
        <v>534</v>
      </c>
      <c r="B69" s="98">
        <v>2</v>
      </c>
      <c r="C69" s="81">
        <v>279545</v>
      </c>
      <c r="D69" s="81">
        <v>279545</v>
      </c>
      <c r="E69" s="81">
        <v>211394</v>
      </c>
    </row>
    <row r="70" spans="1:5" s="10" customFormat="1" ht="15.75">
      <c r="A70" s="107" t="s">
        <v>144</v>
      </c>
      <c r="B70" s="98"/>
      <c r="C70" s="81">
        <f>SUM(C66:C69)</f>
        <v>53671983</v>
      </c>
      <c r="D70" s="81">
        <f>SUM(D66:D69)</f>
        <v>61609143</v>
      </c>
      <c r="E70" s="81">
        <f>SUM(E66:E69)</f>
        <v>61472475</v>
      </c>
    </row>
    <row r="71" spans="1:5" s="10" customFormat="1" ht="15.75" hidden="1">
      <c r="A71" s="85" t="s">
        <v>115</v>
      </c>
      <c r="B71" s="17">
        <v>2</v>
      </c>
      <c r="C71" s="81"/>
      <c r="D71" s="81"/>
      <c r="E71" s="81"/>
    </row>
    <row r="72" spans="1:5" s="10" customFormat="1" ht="15.75" hidden="1">
      <c r="A72" s="85" t="s">
        <v>431</v>
      </c>
      <c r="B72" s="100">
        <v>2</v>
      </c>
      <c r="C72" s="81"/>
      <c r="D72" s="81"/>
      <c r="E72" s="81"/>
    </row>
    <row r="73" spans="1:5" s="10" customFormat="1" ht="15.75">
      <c r="A73" s="85" t="s">
        <v>440</v>
      </c>
      <c r="B73" s="100">
        <v>2</v>
      </c>
      <c r="C73" s="81">
        <v>21096</v>
      </c>
      <c r="D73" s="81">
        <v>21096</v>
      </c>
      <c r="E73" s="81">
        <v>21096</v>
      </c>
    </row>
    <row r="74" spans="1:5" s="10" customFormat="1" ht="15.75" hidden="1">
      <c r="A74" s="85" t="s">
        <v>432</v>
      </c>
      <c r="B74" s="100">
        <v>2</v>
      </c>
      <c r="C74" s="81"/>
      <c r="D74" s="81"/>
      <c r="E74" s="81"/>
    </row>
    <row r="75" spans="1:5" s="10" customFormat="1" ht="15.75" hidden="1">
      <c r="A75" s="85" t="s">
        <v>441</v>
      </c>
      <c r="B75" s="100">
        <v>2</v>
      </c>
      <c r="C75" s="81"/>
      <c r="D75" s="81"/>
      <c r="E75" s="81"/>
    </row>
    <row r="76" spans="1:5" s="10" customFormat="1" ht="15.75" hidden="1">
      <c r="A76" s="85" t="s">
        <v>433</v>
      </c>
      <c r="B76" s="100">
        <v>2</v>
      </c>
      <c r="C76" s="81"/>
      <c r="D76" s="81"/>
      <c r="E76" s="81"/>
    </row>
    <row r="77" spans="1:5" s="10" customFormat="1" ht="15.75" hidden="1">
      <c r="A77" s="85" t="s">
        <v>442</v>
      </c>
      <c r="B77" s="100">
        <v>2</v>
      </c>
      <c r="C77" s="81"/>
      <c r="D77" s="81"/>
      <c r="E77" s="81"/>
    </row>
    <row r="78" spans="1:5" s="10" customFormat="1" ht="15.75" hidden="1">
      <c r="A78" s="85" t="s">
        <v>566</v>
      </c>
      <c r="B78" s="17">
        <v>2</v>
      </c>
      <c r="C78" s="81"/>
      <c r="D78" s="81"/>
      <c r="E78" s="81"/>
    </row>
    <row r="79" spans="1:5" s="10" customFormat="1" ht="15.75">
      <c r="A79" s="85" t="s">
        <v>565</v>
      </c>
      <c r="B79" s="17">
        <v>2</v>
      </c>
      <c r="C79" s="81"/>
      <c r="D79" s="81">
        <v>300000</v>
      </c>
      <c r="E79" s="81">
        <v>300000</v>
      </c>
    </row>
    <row r="80" spans="1:5" s="10" customFormat="1" ht="31.5">
      <c r="A80" s="107" t="s">
        <v>145</v>
      </c>
      <c r="B80" s="17"/>
      <c r="C80" s="81">
        <f>SUM(C71:C79)</f>
        <v>21096</v>
      </c>
      <c r="D80" s="81">
        <f>SUM(D71:D79)</f>
        <v>321096</v>
      </c>
      <c r="E80" s="81">
        <f>SUM(E71:E79)</f>
        <v>321096</v>
      </c>
    </row>
    <row r="81" spans="1:5" s="10" customFormat="1" ht="15.75" hidden="1">
      <c r="A81" s="85" t="s">
        <v>443</v>
      </c>
      <c r="B81" s="100">
        <v>2</v>
      </c>
      <c r="C81" s="81"/>
      <c r="D81" s="81"/>
      <c r="E81" s="81"/>
    </row>
    <row r="82" spans="1:5" s="10" customFormat="1" ht="15.75" hidden="1">
      <c r="A82" s="85" t="s">
        <v>444</v>
      </c>
      <c r="B82" s="100">
        <v>2</v>
      </c>
      <c r="C82" s="81"/>
      <c r="D82" s="81"/>
      <c r="E82" s="81"/>
    </row>
    <row r="83" spans="1:5" s="10" customFormat="1" ht="15.75" hidden="1">
      <c r="A83" s="85" t="s">
        <v>445</v>
      </c>
      <c r="B83" s="100">
        <v>2</v>
      </c>
      <c r="C83" s="81"/>
      <c r="D83" s="81"/>
      <c r="E83" s="81"/>
    </row>
    <row r="84" spans="1:5" s="10" customFormat="1" ht="15.75" hidden="1">
      <c r="A84" s="85" t="s">
        <v>446</v>
      </c>
      <c r="B84" s="100">
        <v>2</v>
      </c>
      <c r="C84" s="81"/>
      <c r="D84" s="81"/>
      <c r="E84" s="81"/>
    </row>
    <row r="85" spans="1:5" s="10" customFormat="1" ht="15.75" hidden="1">
      <c r="A85" s="85" t="s">
        <v>447</v>
      </c>
      <c r="B85" s="100">
        <v>2</v>
      </c>
      <c r="C85" s="81"/>
      <c r="D85" s="81"/>
      <c r="E85" s="81"/>
    </row>
    <row r="86" spans="1:5" s="10" customFormat="1" ht="15.75" hidden="1">
      <c r="A86" s="85" t="s">
        <v>448</v>
      </c>
      <c r="B86" s="100">
        <v>2</v>
      </c>
      <c r="C86" s="81"/>
      <c r="D86" s="81"/>
      <c r="E86" s="81"/>
    </row>
    <row r="87" spans="1:5" s="10" customFormat="1" ht="15.75" hidden="1">
      <c r="A87" s="85" t="s">
        <v>449</v>
      </c>
      <c r="B87" s="17">
        <v>2</v>
      </c>
      <c r="C87" s="81"/>
      <c r="D87" s="81"/>
      <c r="E87" s="81"/>
    </row>
    <row r="88" spans="1:5" s="10" customFormat="1" ht="15.75" hidden="1">
      <c r="A88" s="85" t="s">
        <v>450</v>
      </c>
      <c r="B88" s="17">
        <v>2</v>
      </c>
      <c r="C88" s="81"/>
      <c r="D88" s="81"/>
      <c r="E88" s="81"/>
    </row>
    <row r="89" spans="1:5" s="10" customFormat="1" ht="15.75" hidden="1">
      <c r="A89" s="85" t="s">
        <v>104</v>
      </c>
      <c r="B89" s="17"/>
      <c r="C89" s="81"/>
      <c r="D89" s="81"/>
      <c r="E89" s="81"/>
    </row>
    <row r="90" spans="1:5" s="10" customFormat="1" ht="15.75" hidden="1">
      <c r="A90" s="85" t="s">
        <v>104</v>
      </c>
      <c r="B90" s="17"/>
      <c r="C90" s="81"/>
      <c r="D90" s="81"/>
      <c r="E90" s="81"/>
    </row>
    <row r="91" spans="1:5" s="10" customFormat="1" ht="15.75" hidden="1">
      <c r="A91" s="107" t="s">
        <v>282</v>
      </c>
      <c r="B91" s="17"/>
      <c r="C91" s="81">
        <f>SUM(C81:C90)</f>
        <v>0</v>
      </c>
      <c r="D91" s="81">
        <f>SUM(D81:D90)</f>
        <v>0</v>
      </c>
      <c r="E91" s="81">
        <f>SUM(E81:E90)</f>
        <v>0</v>
      </c>
    </row>
    <row r="92" spans="1:5" s="10" customFormat="1" ht="15.75" hidden="1">
      <c r="A92" s="85"/>
      <c r="B92" s="17"/>
      <c r="C92" s="81"/>
      <c r="D92" s="81"/>
      <c r="E92" s="81"/>
    </row>
    <row r="93" spans="1:5" s="10" customFormat="1" ht="15.75" hidden="1">
      <c r="A93" s="63"/>
      <c r="B93" s="17"/>
      <c r="C93" s="81"/>
      <c r="D93" s="81"/>
      <c r="E93" s="81"/>
    </row>
    <row r="94" spans="1:5" s="10" customFormat="1" ht="31.5">
      <c r="A94" s="108" t="s">
        <v>283</v>
      </c>
      <c r="B94" s="17"/>
      <c r="C94" s="81">
        <f>C61+C65+C70+C80+C91</f>
        <v>53693079</v>
      </c>
      <c r="D94" s="81">
        <f>D61+D65+D70+D80+D91</f>
        <v>62070239</v>
      </c>
      <c r="E94" s="81">
        <f>E61+E65+E70+E80+E91</f>
        <v>61933571</v>
      </c>
    </row>
    <row r="95" spans="1:5" s="10" customFormat="1" ht="31.5">
      <c r="A95" s="43" t="s">
        <v>253</v>
      </c>
      <c r="B95" s="100"/>
      <c r="C95" s="82">
        <f>SUM(C96:C96:C98)</f>
        <v>67532550</v>
      </c>
      <c r="D95" s="82">
        <f>SUM(D96:D96:D98)</f>
        <v>80809530</v>
      </c>
      <c r="E95" s="82">
        <f>SUM(E96:E96:E98)</f>
        <v>80672862</v>
      </c>
    </row>
    <row r="96" spans="1:5" s="10" customFormat="1" ht="15.75">
      <c r="A96" s="85" t="s">
        <v>375</v>
      </c>
      <c r="B96" s="98">
        <v>1</v>
      </c>
      <c r="C96" s="81">
        <f>SUMIF($B$6:$B$95,"1",C$6:C$95)</f>
        <v>0</v>
      </c>
      <c r="D96" s="81">
        <f>SUMIF($B$6:$B$95,"1",D$6:D$95)</f>
        <v>0</v>
      </c>
      <c r="E96" s="81">
        <f>SUMIF($B$6:$B$95,"1",E$6:E$95)</f>
        <v>0</v>
      </c>
    </row>
    <row r="97" spans="1:5" s="10" customFormat="1" ht="15.75">
      <c r="A97" s="85" t="s">
        <v>218</v>
      </c>
      <c r="B97" s="98">
        <v>2</v>
      </c>
      <c r="C97" s="81">
        <f>SUMIF($B$6:$B$95,"2",C$6:C$95)</f>
        <v>67532550</v>
      </c>
      <c r="D97" s="81">
        <f>SUMIF($B$6:$B$95,"2",D$6:D$95)</f>
        <v>80809530</v>
      </c>
      <c r="E97" s="81">
        <f>SUMIF($B$6:$B$95,"2",E$6:E$95)</f>
        <v>80672862</v>
      </c>
    </row>
    <row r="98" spans="1:5" s="10" customFormat="1" ht="15.75">
      <c r="A98" s="85" t="s">
        <v>110</v>
      </c>
      <c r="B98" s="98">
        <v>3</v>
      </c>
      <c r="C98" s="81">
        <f>SUMIF($B$6:$B$95,"3",C$6:C$95)</f>
        <v>0</v>
      </c>
      <c r="D98" s="81">
        <f>SUMIF($B$6:$B$95,"3",D$6:D$95)</f>
        <v>0</v>
      </c>
      <c r="E98" s="81">
        <f>SUMIF($B$6:$B$95,"3",E$6:E$95)</f>
        <v>0</v>
      </c>
    </row>
    <row r="99" spans="1:5" s="10" customFormat="1" ht="31.5">
      <c r="A99" s="67" t="s">
        <v>284</v>
      </c>
      <c r="B99" s="17"/>
      <c r="C99" s="82"/>
      <c r="D99" s="82"/>
      <c r="E99" s="82"/>
    </row>
    <row r="100" spans="1:5" s="10" customFormat="1" ht="15.75" hidden="1">
      <c r="A100" s="85" t="s">
        <v>142</v>
      </c>
      <c r="B100" s="17">
        <v>2</v>
      </c>
      <c r="C100" s="81"/>
      <c r="D100" s="81"/>
      <c r="E100" s="81"/>
    </row>
    <row r="101" spans="1:5" s="10" customFormat="1" ht="31.5" hidden="1">
      <c r="A101" s="85" t="s">
        <v>286</v>
      </c>
      <c r="B101" s="17">
        <v>2</v>
      </c>
      <c r="C101" s="81"/>
      <c r="D101" s="81"/>
      <c r="E101" s="81"/>
    </row>
    <row r="102" spans="1:5" s="10" customFormat="1" ht="31.5" hidden="1">
      <c r="A102" s="85" t="s">
        <v>287</v>
      </c>
      <c r="B102" s="17">
        <v>2</v>
      </c>
      <c r="C102" s="81"/>
      <c r="D102" s="81"/>
      <c r="E102" s="81"/>
    </row>
    <row r="103" spans="1:5" s="10" customFormat="1" ht="31.5" hidden="1">
      <c r="A103" s="85" t="s">
        <v>288</v>
      </c>
      <c r="B103" s="17">
        <v>2</v>
      </c>
      <c r="C103" s="81"/>
      <c r="D103" s="81"/>
      <c r="E103" s="81"/>
    </row>
    <row r="104" spans="1:5" s="10" customFormat="1" ht="31.5" hidden="1">
      <c r="A104" s="85" t="s">
        <v>289</v>
      </c>
      <c r="B104" s="17">
        <v>2</v>
      </c>
      <c r="C104" s="81"/>
      <c r="D104" s="81"/>
      <c r="E104" s="81"/>
    </row>
    <row r="105" spans="1:5" s="10" customFormat="1" ht="31.5" hidden="1">
      <c r="A105" s="85" t="s">
        <v>290</v>
      </c>
      <c r="B105" s="17">
        <v>2</v>
      </c>
      <c r="C105" s="81"/>
      <c r="D105" s="81"/>
      <c r="E105" s="81"/>
    </row>
    <row r="106" spans="1:5" s="10" customFormat="1" ht="15.75" hidden="1">
      <c r="A106" s="107" t="s">
        <v>291</v>
      </c>
      <c r="B106" s="17"/>
      <c r="C106" s="81">
        <f>SUM(C100:C105)</f>
        <v>0</v>
      </c>
      <c r="D106" s="81">
        <f>SUM(D100:D105)</f>
        <v>0</v>
      </c>
      <c r="E106" s="81">
        <f>SUM(E100:E105)</f>
        <v>0</v>
      </c>
    </row>
    <row r="107" spans="1:5" s="10" customFormat="1" ht="15.75" hidden="1">
      <c r="A107" s="85"/>
      <c r="B107" s="17"/>
      <c r="C107" s="81"/>
      <c r="D107" s="81"/>
      <c r="E107" s="81"/>
    </row>
    <row r="108" spans="1:5" s="10" customFormat="1" ht="15.75" hidden="1">
      <c r="A108" s="85"/>
      <c r="B108" s="17"/>
      <c r="C108" s="81"/>
      <c r="D108" s="81"/>
      <c r="E108" s="81"/>
    </row>
    <row r="109" spans="1:5" s="10" customFormat="1" ht="15.75" hidden="1">
      <c r="A109" s="107" t="s">
        <v>292</v>
      </c>
      <c r="B109" s="17"/>
      <c r="C109" s="81">
        <f>SUM(C107:C108)</f>
        <v>0</v>
      </c>
      <c r="D109" s="81">
        <f>SUM(D107:D108)</f>
        <v>0</v>
      </c>
      <c r="E109" s="81">
        <f>SUM(E107:E108)</f>
        <v>0</v>
      </c>
    </row>
    <row r="110" spans="1:5" s="10" customFormat="1" ht="15.75" hidden="1">
      <c r="A110" s="108" t="s">
        <v>293</v>
      </c>
      <c r="B110" s="17"/>
      <c r="C110" s="81">
        <f>C106+C109</f>
        <v>0</v>
      </c>
      <c r="D110" s="81">
        <f>D106+D109</f>
        <v>0</v>
      </c>
      <c r="E110" s="81">
        <f>E106+E109</f>
        <v>0</v>
      </c>
    </row>
    <row r="111" spans="1:5" s="10" customFormat="1" ht="15.75" hidden="1">
      <c r="A111" s="63"/>
      <c r="B111" s="17"/>
      <c r="C111" s="81"/>
      <c r="D111" s="81"/>
      <c r="E111" s="81"/>
    </row>
    <row r="112" spans="1:5" s="10" customFormat="1" ht="31.5" hidden="1">
      <c r="A112" s="63" t="s">
        <v>294</v>
      </c>
      <c r="B112" s="17"/>
      <c r="C112" s="81"/>
      <c r="D112" s="81"/>
      <c r="E112" s="81"/>
    </row>
    <row r="113" spans="1:5" s="10" customFormat="1" ht="15.75" hidden="1">
      <c r="A113" s="63"/>
      <c r="B113" s="17"/>
      <c r="C113" s="81"/>
      <c r="D113" s="81"/>
      <c r="E113" s="81"/>
    </row>
    <row r="114" spans="1:5" s="10" customFormat="1" ht="31.5" hidden="1">
      <c r="A114" s="63" t="s">
        <v>295</v>
      </c>
      <c r="B114" s="17"/>
      <c r="C114" s="81"/>
      <c r="D114" s="81"/>
      <c r="E114" s="81"/>
    </row>
    <row r="115" spans="1:5" s="10" customFormat="1" ht="15.75" hidden="1">
      <c r="A115" s="63"/>
      <c r="B115" s="17"/>
      <c r="C115" s="81"/>
      <c r="D115" s="81"/>
      <c r="E115" s="81"/>
    </row>
    <row r="116" spans="1:5" s="10" customFormat="1" ht="31.5" hidden="1">
      <c r="A116" s="63" t="s">
        <v>296</v>
      </c>
      <c r="B116" s="17"/>
      <c r="C116" s="81"/>
      <c r="D116" s="81"/>
      <c r="E116" s="81"/>
    </row>
    <row r="117" spans="1:5" s="10" customFormat="1" ht="31.5" hidden="1">
      <c r="A117" s="85" t="s">
        <v>465</v>
      </c>
      <c r="B117" s="17">
        <v>2</v>
      </c>
      <c r="C117" s="81"/>
      <c r="D117" s="81"/>
      <c r="E117" s="81"/>
    </row>
    <row r="118" spans="1:5" s="10" customFormat="1" ht="15.75" hidden="1">
      <c r="A118" s="107" t="s">
        <v>466</v>
      </c>
      <c r="B118" s="17"/>
      <c r="C118" s="81">
        <f>SUM(C116:C117)</f>
        <v>0</v>
      </c>
      <c r="D118" s="81">
        <f>SUM(D116:D117)</f>
        <v>0</v>
      </c>
      <c r="E118" s="81">
        <f>SUM(E116:E117)</f>
        <v>0</v>
      </c>
    </row>
    <row r="119" spans="1:5" s="10" customFormat="1" ht="15.75" hidden="1">
      <c r="A119" s="63" t="s">
        <v>507</v>
      </c>
      <c r="B119" s="17">
        <v>2</v>
      </c>
      <c r="C119" s="81"/>
      <c r="D119" s="81"/>
      <c r="E119" s="81"/>
    </row>
    <row r="120" spans="1:5" s="10" customFormat="1" ht="31.5" hidden="1">
      <c r="A120" s="107" t="s">
        <v>506</v>
      </c>
      <c r="B120" s="17"/>
      <c r="C120" s="81">
        <f>SUM(C119)</f>
        <v>0</v>
      </c>
      <c r="D120" s="81">
        <f>SUM(D119)</f>
        <v>0</v>
      </c>
      <c r="E120" s="81">
        <f>SUM(E119)</f>
        <v>0</v>
      </c>
    </row>
    <row r="121" spans="1:5" s="10" customFormat="1" ht="15.75" hidden="1">
      <c r="A121" s="120"/>
      <c r="B121" s="17"/>
      <c r="C121" s="81"/>
      <c r="D121" s="81"/>
      <c r="E121" s="81"/>
    </row>
    <row r="122" spans="1:5" s="10" customFormat="1" ht="31.5">
      <c r="A122" s="63" t="s">
        <v>605</v>
      </c>
      <c r="B122" s="17">
        <v>2</v>
      </c>
      <c r="C122" s="81"/>
      <c r="D122" s="81">
        <v>190000</v>
      </c>
      <c r="E122" s="81">
        <v>190000</v>
      </c>
    </row>
    <row r="123" spans="1:5" s="10" customFormat="1" ht="31.5">
      <c r="A123" s="107" t="s">
        <v>145</v>
      </c>
      <c r="B123" s="17"/>
      <c r="C123" s="81">
        <f>SUM(C121:C122)</f>
        <v>0</v>
      </c>
      <c r="D123" s="81">
        <f>SUM(D121:D122)</f>
        <v>190000</v>
      </c>
      <c r="E123" s="81">
        <f>SUM(E121:E122)</f>
        <v>190000</v>
      </c>
    </row>
    <row r="124" spans="1:5" s="10" customFormat="1" ht="31.5">
      <c r="A124" s="63" t="s">
        <v>297</v>
      </c>
      <c r="B124" s="17"/>
      <c r="C124" s="81">
        <f>C118+C123+C120</f>
        <v>0</v>
      </c>
      <c r="D124" s="81">
        <f>D118+D123+D120</f>
        <v>190000</v>
      </c>
      <c r="E124" s="81">
        <f>E118+E123+E120</f>
        <v>190000</v>
      </c>
    </row>
    <row r="125" spans="1:5" s="10" customFormat="1" ht="31.5">
      <c r="A125" s="43" t="s">
        <v>284</v>
      </c>
      <c r="B125" s="100"/>
      <c r="C125" s="82">
        <f>SUM(C126:C126:C128)</f>
        <v>0</v>
      </c>
      <c r="D125" s="82">
        <f>SUM(D126:D126:D128)</f>
        <v>190000</v>
      </c>
      <c r="E125" s="82">
        <f>SUM(E126:E126:E128)</f>
        <v>190000</v>
      </c>
    </row>
    <row r="126" spans="1:5" s="10" customFormat="1" ht="15.75">
      <c r="A126" s="85" t="s">
        <v>375</v>
      </c>
      <c r="B126" s="98">
        <v>1</v>
      </c>
      <c r="C126" s="81">
        <f>SUMIF($B$99:$B$125,"1",C$99:C$125)</f>
        <v>0</v>
      </c>
      <c r="D126" s="81">
        <f>SUMIF($B$99:$B$125,"1",D$99:D$125)</f>
        <v>0</v>
      </c>
      <c r="E126" s="81">
        <f>SUMIF($B$99:$B$125,"1",E$99:E$125)</f>
        <v>0</v>
      </c>
    </row>
    <row r="127" spans="1:5" s="10" customFormat="1" ht="15.75">
      <c r="A127" s="85" t="s">
        <v>218</v>
      </c>
      <c r="B127" s="98">
        <v>2</v>
      </c>
      <c r="C127" s="81">
        <f>SUMIF($B$99:$B$125,"2",C$99:C$125)</f>
        <v>0</v>
      </c>
      <c r="D127" s="81">
        <f>SUMIF($B$99:$B$125,"2",D$99:D$125)</f>
        <v>190000</v>
      </c>
      <c r="E127" s="81">
        <f>SUMIF($B$99:$B$125,"2",E$99:E$125)</f>
        <v>190000</v>
      </c>
    </row>
    <row r="128" spans="1:5" s="10" customFormat="1" ht="15.75">
      <c r="A128" s="85" t="s">
        <v>110</v>
      </c>
      <c r="B128" s="98">
        <v>3</v>
      </c>
      <c r="C128" s="81">
        <f>SUMIF($B$99:$B$125,"3",C$99:C$125)</f>
        <v>0</v>
      </c>
      <c r="D128" s="81">
        <f>SUMIF($B$99:$B$125,"3",D$99:D$125)</f>
        <v>0</v>
      </c>
      <c r="E128" s="81">
        <f>SUMIF($B$99:$B$125,"3",E$99:E$125)</f>
        <v>0</v>
      </c>
    </row>
    <row r="129" spans="1:5" s="10" customFormat="1" ht="15.75">
      <c r="A129" s="67" t="s">
        <v>299</v>
      </c>
      <c r="B129" s="17"/>
      <c r="C129" s="82"/>
      <c r="D129" s="82"/>
      <c r="E129" s="82"/>
    </row>
    <row r="130" spans="1:5" s="10" customFormat="1" ht="31.5" hidden="1">
      <c r="A130" s="85" t="s">
        <v>301</v>
      </c>
      <c r="B130" s="17">
        <v>2</v>
      </c>
      <c r="C130" s="81"/>
      <c r="D130" s="81"/>
      <c r="E130" s="81"/>
    </row>
    <row r="131" spans="1:5" s="10" customFormat="1" ht="15.75" hidden="1">
      <c r="A131" s="108" t="s">
        <v>300</v>
      </c>
      <c r="B131" s="17"/>
      <c r="C131" s="81">
        <f>SUM(C130)</f>
        <v>0</v>
      </c>
      <c r="D131" s="81">
        <f>SUM(D130)</f>
        <v>0</v>
      </c>
      <c r="E131" s="81">
        <f>SUM(E130)</f>
        <v>0</v>
      </c>
    </row>
    <row r="132" spans="1:5" s="10" customFormat="1" ht="15.75" hidden="1">
      <c r="A132" s="85" t="s">
        <v>102</v>
      </c>
      <c r="B132" s="17">
        <v>3</v>
      </c>
      <c r="C132" s="81"/>
      <c r="D132" s="81"/>
      <c r="E132" s="81"/>
    </row>
    <row r="133" spans="1:5" s="10" customFormat="1" ht="15.75" hidden="1">
      <c r="A133" s="85" t="s">
        <v>101</v>
      </c>
      <c r="B133" s="17">
        <v>3</v>
      </c>
      <c r="C133" s="81"/>
      <c r="D133" s="81"/>
      <c r="E133" s="81"/>
    </row>
    <row r="134" spans="1:5" s="10" customFormat="1" ht="15.75" hidden="1">
      <c r="A134" s="108" t="s">
        <v>302</v>
      </c>
      <c r="B134" s="17"/>
      <c r="C134" s="81">
        <f>SUM(C132:C133)</f>
        <v>0</v>
      </c>
      <c r="D134" s="81">
        <f>SUM(D132:D133)</f>
        <v>0</v>
      </c>
      <c r="E134" s="81">
        <f>SUM(E132:E133)</f>
        <v>0</v>
      </c>
    </row>
    <row r="135" spans="1:5" s="10" customFormat="1" ht="47.25">
      <c r="A135" s="85" t="s">
        <v>303</v>
      </c>
      <c r="B135" s="17">
        <v>3</v>
      </c>
      <c r="C135" s="81">
        <v>7911000</v>
      </c>
      <c r="D135" s="81">
        <v>7911000</v>
      </c>
      <c r="E135" s="81">
        <v>6980235</v>
      </c>
    </row>
    <row r="136" spans="1:5" s="10" customFormat="1" ht="31.5" hidden="1">
      <c r="A136" s="85" t="s">
        <v>304</v>
      </c>
      <c r="B136" s="17">
        <v>3</v>
      </c>
      <c r="C136" s="81"/>
      <c r="D136" s="81"/>
      <c r="E136" s="81"/>
    </row>
    <row r="137" spans="1:5" s="10" customFormat="1" ht="15.75">
      <c r="A137" s="108" t="s">
        <v>305</v>
      </c>
      <c r="B137" s="17"/>
      <c r="C137" s="81">
        <f>SUM(C135:C136)</f>
        <v>7911000</v>
      </c>
      <c r="D137" s="81">
        <f>SUM(D135:D136)</f>
        <v>7911000</v>
      </c>
      <c r="E137" s="81">
        <f>SUM(E135:E136)</f>
        <v>6980235</v>
      </c>
    </row>
    <row r="138" spans="1:5" s="10" customFormat="1" ht="31.5">
      <c r="A138" s="85" t="s">
        <v>306</v>
      </c>
      <c r="B138" s="17">
        <v>2</v>
      </c>
      <c r="C138" s="81">
        <v>678000</v>
      </c>
      <c r="D138" s="81">
        <v>678000</v>
      </c>
      <c r="E138" s="81">
        <v>569799</v>
      </c>
    </row>
    <row r="139" spans="1:5" s="10" customFormat="1" ht="15.75" hidden="1">
      <c r="A139" s="85" t="s">
        <v>307</v>
      </c>
      <c r="B139" s="17">
        <v>2</v>
      </c>
      <c r="C139" s="81"/>
      <c r="D139" s="81"/>
      <c r="E139" s="81"/>
    </row>
    <row r="140" spans="1:5" s="10" customFormat="1" ht="15.75">
      <c r="A140" s="63" t="s">
        <v>308</v>
      </c>
      <c r="B140" s="17"/>
      <c r="C140" s="81">
        <f>SUM(C138:C139)</f>
        <v>678000</v>
      </c>
      <c r="D140" s="81">
        <f>SUM(D138:D139)</f>
        <v>678000</v>
      </c>
      <c r="E140" s="81">
        <f>SUM(E138:E139)</f>
        <v>569799</v>
      </c>
    </row>
    <row r="141" spans="1:5" s="10" customFormat="1" ht="15.75" hidden="1">
      <c r="A141" s="85" t="s">
        <v>309</v>
      </c>
      <c r="B141" s="17">
        <v>3</v>
      </c>
      <c r="C141" s="81"/>
      <c r="D141" s="81"/>
      <c r="E141" s="81"/>
    </row>
    <row r="142" spans="1:5" s="10" customFormat="1" ht="15.75" hidden="1">
      <c r="A142" s="85"/>
      <c r="B142" s="17">
        <v>2</v>
      </c>
      <c r="C142" s="81"/>
      <c r="D142" s="81"/>
      <c r="E142" s="81"/>
    </row>
    <row r="143" spans="1:5" s="10" customFormat="1" ht="15.75" hidden="1">
      <c r="A143" s="108" t="s">
        <v>310</v>
      </c>
      <c r="B143" s="17"/>
      <c r="C143" s="81">
        <f>SUM(C141:C142)</f>
        <v>0</v>
      </c>
      <c r="D143" s="81">
        <f>SUM(D141:D142)</f>
        <v>0</v>
      </c>
      <c r="E143" s="81">
        <f>SUM(E141:E142)</f>
        <v>0</v>
      </c>
    </row>
    <row r="144" spans="1:5" s="10" customFormat="1" ht="15.75" hidden="1">
      <c r="A144" s="85" t="s">
        <v>311</v>
      </c>
      <c r="B144" s="17">
        <v>2</v>
      </c>
      <c r="C144" s="81"/>
      <c r="D144" s="81"/>
      <c r="E144" s="81"/>
    </row>
    <row r="145" spans="1:5" s="10" customFormat="1" ht="15.75" hidden="1">
      <c r="A145" s="85" t="s">
        <v>312</v>
      </c>
      <c r="B145" s="17">
        <v>2</v>
      </c>
      <c r="C145" s="81"/>
      <c r="D145" s="81"/>
      <c r="E145" s="81"/>
    </row>
    <row r="146" spans="1:5" s="10" customFormat="1" ht="15.75" hidden="1">
      <c r="A146" s="85" t="s">
        <v>132</v>
      </c>
      <c r="B146" s="17">
        <v>2</v>
      </c>
      <c r="C146" s="81"/>
      <c r="D146" s="81"/>
      <c r="E146" s="81"/>
    </row>
    <row r="147" spans="1:5" s="10" customFormat="1" ht="15.75" hidden="1">
      <c r="A147" s="85" t="s">
        <v>133</v>
      </c>
      <c r="B147" s="17">
        <v>2</v>
      </c>
      <c r="C147" s="81"/>
      <c r="D147" s="81"/>
      <c r="E147" s="81"/>
    </row>
    <row r="148" spans="1:5" s="10" customFormat="1" ht="15.75" hidden="1">
      <c r="A148" s="85" t="s">
        <v>134</v>
      </c>
      <c r="B148" s="17">
        <v>2</v>
      </c>
      <c r="C148" s="81"/>
      <c r="D148" s="81"/>
      <c r="E148" s="81"/>
    </row>
    <row r="149" spans="1:5" s="10" customFormat="1" ht="63" hidden="1">
      <c r="A149" s="85" t="s">
        <v>313</v>
      </c>
      <c r="B149" s="17">
        <v>2</v>
      </c>
      <c r="C149" s="81"/>
      <c r="D149" s="81"/>
      <c r="E149" s="81"/>
    </row>
    <row r="150" spans="1:5" s="10" customFormat="1" ht="15.75" hidden="1">
      <c r="A150" s="85" t="s">
        <v>314</v>
      </c>
      <c r="B150" s="17">
        <v>2</v>
      </c>
      <c r="C150" s="81"/>
      <c r="D150" s="81"/>
      <c r="E150" s="81"/>
    </row>
    <row r="151" spans="1:5" s="10" customFormat="1" ht="15.75">
      <c r="A151" s="85" t="s">
        <v>315</v>
      </c>
      <c r="B151" s="17">
        <v>2</v>
      </c>
      <c r="C151" s="81">
        <v>424000</v>
      </c>
      <c r="D151" s="81">
        <v>315455</v>
      </c>
      <c r="E151" s="81">
        <v>21741</v>
      </c>
    </row>
    <row r="152" spans="1:5" s="10" customFormat="1" ht="15.75">
      <c r="A152" s="85" t="s">
        <v>591</v>
      </c>
      <c r="B152" s="17">
        <v>2</v>
      </c>
      <c r="C152" s="81">
        <v>3240</v>
      </c>
      <c r="D152" s="81">
        <v>3240</v>
      </c>
      <c r="E152" s="81"/>
    </row>
    <row r="153" spans="1:5" s="10" customFormat="1" ht="15.75">
      <c r="A153" s="63" t="s">
        <v>622</v>
      </c>
      <c r="B153" s="17">
        <v>2</v>
      </c>
      <c r="C153" s="81"/>
      <c r="D153" s="81">
        <v>108545</v>
      </c>
      <c r="E153" s="81">
        <v>108545</v>
      </c>
    </row>
    <row r="154" spans="1:5" s="10" customFormat="1" ht="31.5">
      <c r="A154" s="107" t="s">
        <v>316</v>
      </c>
      <c r="B154" s="17"/>
      <c r="C154" s="81">
        <f>SUM(C151:C153)</f>
        <v>427240</v>
      </c>
      <c r="D154" s="81">
        <f>SUM(D151:D153)</f>
        <v>427240</v>
      </c>
      <c r="E154" s="81">
        <f>SUM(E151:E153)</f>
        <v>130286</v>
      </c>
    </row>
    <row r="155" spans="1:5" s="10" customFormat="1" ht="15.75" hidden="1">
      <c r="A155" s="63" t="s">
        <v>551</v>
      </c>
      <c r="B155" s="17">
        <v>2</v>
      </c>
      <c r="C155" s="81"/>
      <c r="D155" s="81"/>
      <c r="E155" s="81"/>
    </row>
    <row r="156" spans="1:5" s="10" customFormat="1" ht="15.75" hidden="1">
      <c r="A156" s="63" t="s">
        <v>621</v>
      </c>
      <c r="B156" s="17">
        <v>2</v>
      </c>
      <c r="C156" s="81"/>
      <c r="D156" s="81"/>
      <c r="E156" s="81"/>
    </row>
    <row r="157" spans="1:5" s="10" customFormat="1" ht="15.75">
      <c r="A157" s="108" t="s">
        <v>317</v>
      </c>
      <c r="B157" s="17"/>
      <c r="C157" s="81">
        <f>SUM(C144:C150)+C154</f>
        <v>427240</v>
      </c>
      <c r="D157" s="81">
        <f>SUM(D144:D150)+D154</f>
        <v>427240</v>
      </c>
      <c r="E157" s="81">
        <f>SUM(E144:E150)+E154</f>
        <v>130286</v>
      </c>
    </row>
    <row r="158" spans="1:5" s="10" customFormat="1" ht="15.75">
      <c r="A158" s="43" t="s">
        <v>299</v>
      </c>
      <c r="B158" s="100"/>
      <c r="C158" s="82">
        <f>SUM(C159:C159:C161)</f>
        <v>9016240</v>
      </c>
      <c r="D158" s="82">
        <f>SUM(D159:D159:D161)</f>
        <v>9016240</v>
      </c>
      <c r="E158" s="82">
        <f>SUM(E159:E159:E161)</f>
        <v>7680320</v>
      </c>
    </row>
    <row r="159" spans="1:5" s="10" customFormat="1" ht="15.75">
      <c r="A159" s="85" t="s">
        <v>375</v>
      </c>
      <c r="B159" s="98">
        <v>1</v>
      </c>
      <c r="C159" s="81">
        <f>SUMIF($B$129:$B$158,"1",C$129:C$158)</f>
        <v>0</v>
      </c>
      <c r="D159" s="81">
        <f>SUMIF($B$129:$B$158,"1",D$129:D$158)</f>
        <v>0</v>
      </c>
      <c r="E159" s="81">
        <f>SUMIF($B$129:$B$158,"1",E$129:E$158)</f>
        <v>0</v>
      </c>
    </row>
    <row r="160" spans="1:5" s="10" customFormat="1" ht="15.75">
      <c r="A160" s="85" t="s">
        <v>218</v>
      </c>
      <c r="B160" s="98">
        <v>2</v>
      </c>
      <c r="C160" s="81">
        <f>SUMIF($B$129:$B$158,"2",C$129:C$158)</f>
        <v>1105240</v>
      </c>
      <c r="D160" s="81">
        <f>SUMIF($B$129:$B$158,"2",D$129:D$158)</f>
        <v>1105240</v>
      </c>
      <c r="E160" s="81">
        <f>SUMIF($B$129:$B$158,"2",E$129:E$158)</f>
        <v>700085</v>
      </c>
    </row>
    <row r="161" spans="1:5" s="10" customFormat="1" ht="15.75">
      <c r="A161" s="85" t="s">
        <v>110</v>
      </c>
      <c r="B161" s="98">
        <v>3</v>
      </c>
      <c r="C161" s="81">
        <f>SUMIF($B$129:$B$158,"3",C$129:C$158)</f>
        <v>7911000</v>
      </c>
      <c r="D161" s="81">
        <f>SUMIF($B$129:$B$158,"3",D$129:D$158)</f>
        <v>7911000</v>
      </c>
      <c r="E161" s="81">
        <f>SUMIF($B$129:$B$158,"3",E$129:E$158)</f>
        <v>6980235</v>
      </c>
    </row>
    <row r="162" spans="1:5" s="10" customFormat="1" ht="15.75">
      <c r="A162" s="67" t="s">
        <v>322</v>
      </c>
      <c r="B162" s="17"/>
      <c r="C162" s="82"/>
      <c r="D162" s="82"/>
      <c r="E162" s="82"/>
    </row>
    <row r="163" spans="1:5" s="10" customFormat="1" ht="31.5">
      <c r="A163" s="85" t="s">
        <v>513</v>
      </c>
      <c r="B163" s="17">
        <v>2</v>
      </c>
      <c r="C163" s="81">
        <v>2000000</v>
      </c>
      <c r="D163" s="81">
        <v>3116800</v>
      </c>
      <c r="E163" s="81">
        <v>3116800</v>
      </c>
    </row>
    <row r="164" spans="1:5" s="10" customFormat="1" ht="15.75" hidden="1">
      <c r="A164" s="63" t="s">
        <v>550</v>
      </c>
      <c r="B164" s="17">
        <v>2</v>
      </c>
      <c r="C164" s="82"/>
      <c r="D164" s="82"/>
      <c r="E164" s="82"/>
    </row>
    <row r="165" spans="1:5" s="10" customFormat="1" ht="15.75">
      <c r="A165" s="107" t="s">
        <v>318</v>
      </c>
      <c r="B165" s="17"/>
      <c r="C165" s="81">
        <f>SUM(C163:C164)</f>
        <v>2000000</v>
      </c>
      <c r="D165" s="81">
        <f>SUM(D163:D164)</f>
        <v>3116800</v>
      </c>
      <c r="E165" s="81">
        <f>SUM(E163:E164)</f>
        <v>3116800</v>
      </c>
    </row>
    <row r="166" spans="1:5" s="10" customFormat="1" ht="31.5">
      <c r="A166" s="85" t="s">
        <v>319</v>
      </c>
      <c r="B166" s="17"/>
      <c r="C166" s="81">
        <f>SUM(C167:C172)</f>
        <v>322013</v>
      </c>
      <c r="D166" s="81">
        <f>SUM(D167:D172)</f>
        <v>322013</v>
      </c>
      <c r="E166" s="81">
        <f>SUM(E167:E172)</f>
        <v>177090</v>
      </c>
    </row>
    <row r="167" spans="1:5" s="10" customFormat="1" ht="15.75">
      <c r="A167" s="119" t="s">
        <v>427</v>
      </c>
      <c r="B167" s="17">
        <v>2</v>
      </c>
      <c r="C167" s="81">
        <v>30000</v>
      </c>
      <c r="D167" s="81">
        <v>30000</v>
      </c>
      <c r="E167" s="81">
        <v>17640</v>
      </c>
    </row>
    <row r="168" spans="1:5" s="10" customFormat="1" ht="15.75">
      <c r="A168" s="119" t="s">
        <v>509</v>
      </c>
      <c r="B168" s="17">
        <v>2</v>
      </c>
      <c r="C168" s="81">
        <v>90000</v>
      </c>
      <c r="D168" s="81">
        <v>90000</v>
      </c>
      <c r="E168" s="81">
        <v>75000</v>
      </c>
    </row>
    <row r="169" spans="1:5" s="10" customFormat="1" ht="15.75" hidden="1">
      <c r="A169" s="119" t="s">
        <v>510</v>
      </c>
      <c r="B169" s="17">
        <v>2</v>
      </c>
      <c r="C169" s="81"/>
      <c r="D169" s="81"/>
      <c r="E169" s="81"/>
    </row>
    <row r="170" spans="1:5" s="10" customFormat="1" ht="15.75">
      <c r="A170" s="119" t="s">
        <v>511</v>
      </c>
      <c r="B170" s="17">
        <v>2</v>
      </c>
      <c r="C170" s="81">
        <v>102013</v>
      </c>
      <c r="D170" s="81">
        <v>102013</v>
      </c>
      <c r="E170" s="81"/>
    </row>
    <row r="171" spans="1:5" s="10" customFormat="1" ht="15.75">
      <c r="A171" s="119" t="s">
        <v>512</v>
      </c>
      <c r="B171" s="17">
        <v>2</v>
      </c>
      <c r="C171" s="81">
        <v>100000</v>
      </c>
      <c r="D171" s="81">
        <v>100000</v>
      </c>
      <c r="E171" s="81">
        <v>84450</v>
      </c>
    </row>
    <row r="172" spans="1:5" s="10" customFormat="1" ht="15.75" hidden="1">
      <c r="A172" s="119" t="s">
        <v>467</v>
      </c>
      <c r="B172" s="17">
        <v>2</v>
      </c>
      <c r="C172" s="81"/>
      <c r="D172" s="81"/>
      <c r="E172" s="81"/>
    </row>
    <row r="173" spans="1:5" s="10" customFormat="1" ht="31.5" hidden="1">
      <c r="A173" s="85" t="s">
        <v>320</v>
      </c>
      <c r="B173" s="17">
        <v>2</v>
      </c>
      <c r="C173" s="81"/>
      <c r="D173" s="81"/>
      <c r="E173" s="81"/>
    </row>
    <row r="174" spans="1:5" s="10" customFormat="1" ht="15.75" hidden="1">
      <c r="A174" s="85" t="s">
        <v>508</v>
      </c>
      <c r="B174" s="17"/>
      <c r="C174" s="81"/>
      <c r="D174" s="81"/>
      <c r="E174" s="81"/>
    </row>
    <row r="175" spans="1:5" s="10" customFormat="1" ht="15.75">
      <c r="A175" s="108" t="s">
        <v>321</v>
      </c>
      <c r="B175" s="17"/>
      <c r="C175" s="81">
        <f>SUM(C167:C174)</f>
        <v>322013</v>
      </c>
      <c r="D175" s="81">
        <f>SUM(D167:D174)</f>
        <v>322013</v>
      </c>
      <c r="E175" s="81">
        <f>SUM(E167:E174)</f>
        <v>177090</v>
      </c>
    </row>
    <row r="176" spans="1:5" s="10" customFormat="1" ht="15.75" hidden="1">
      <c r="A176" s="85" t="s">
        <v>104</v>
      </c>
      <c r="B176" s="17"/>
      <c r="C176" s="81"/>
      <c r="D176" s="81"/>
      <c r="E176" s="81"/>
    </row>
    <row r="177" spans="1:5" s="10" customFormat="1" ht="15.75" hidden="1">
      <c r="A177" s="85" t="s">
        <v>104</v>
      </c>
      <c r="B177" s="17"/>
      <c r="C177" s="81"/>
      <c r="D177" s="81"/>
      <c r="E177" s="81"/>
    </row>
    <row r="178" spans="1:5" s="10" customFormat="1" ht="15.75" hidden="1">
      <c r="A178" s="107" t="s">
        <v>323</v>
      </c>
      <c r="B178" s="17"/>
      <c r="C178" s="81">
        <f>SUM(C176:C177)</f>
        <v>0</v>
      </c>
      <c r="D178" s="81">
        <f>SUM(D176:D177)</f>
        <v>0</v>
      </c>
      <c r="E178" s="81">
        <f>SUM(E176:E177)</f>
        <v>0</v>
      </c>
    </row>
    <row r="179" spans="1:5" s="10" customFormat="1" ht="15.75" hidden="1">
      <c r="A179" s="85" t="s">
        <v>104</v>
      </c>
      <c r="B179" s="17"/>
      <c r="C179" s="81"/>
      <c r="D179" s="81"/>
      <c r="E179" s="81"/>
    </row>
    <row r="180" spans="1:5" s="10" customFormat="1" ht="15.75" hidden="1">
      <c r="A180" s="85"/>
      <c r="B180" s="17"/>
      <c r="C180" s="81"/>
      <c r="D180" s="81"/>
      <c r="E180" s="81"/>
    </row>
    <row r="181" spans="1:5" s="10" customFormat="1" ht="15.75" hidden="1">
      <c r="A181" s="107" t="s">
        <v>324</v>
      </c>
      <c r="B181" s="17"/>
      <c r="C181" s="81">
        <f>SUM(C179:C180)</f>
        <v>0</v>
      </c>
      <c r="D181" s="81">
        <f>SUM(D179:D180)</f>
        <v>0</v>
      </c>
      <c r="E181" s="81">
        <f>SUM(E179:E180)</f>
        <v>0</v>
      </c>
    </row>
    <row r="182" spans="1:5" s="10" customFormat="1" ht="15.75" hidden="1">
      <c r="A182" s="63" t="s">
        <v>325</v>
      </c>
      <c r="B182" s="17"/>
      <c r="C182" s="81">
        <f>C178+C181</f>
        <v>0</v>
      </c>
      <c r="D182" s="81">
        <f>D178+D181</f>
        <v>0</v>
      </c>
      <c r="E182" s="81">
        <f>E178+E181</f>
        <v>0</v>
      </c>
    </row>
    <row r="183" spans="1:5" s="10" customFormat="1" ht="15.75" hidden="1">
      <c r="A183" s="85" t="s">
        <v>326</v>
      </c>
      <c r="B183" s="17">
        <v>2</v>
      </c>
      <c r="C183" s="81"/>
      <c r="D183" s="81"/>
      <c r="E183" s="81"/>
    </row>
    <row r="184" spans="1:5" s="10" customFormat="1" ht="31.5">
      <c r="A184" s="85" t="s">
        <v>327</v>
      </c>
      <c r="B184" s="17">
        <v>2</v>
      </c>
      <c r="C184" s="81">
        <v>523200</v>
      </c>
      <c r="D184" s="81">
        <v>523200</v>
      </c>
      <c r="E184" s="81">
        <v>350857</v>
      </c>
    </row>
    <row r="185" spans="1:5" s="10" customFormat="1" ht="31.5" hidden="1">
      <c r="A185" s="85" t="s">
        <v>328</v>
      </c>
      <c r="B185" s="17">
        <v>2</v>
      </c>
      <c r="C185" s="81"/>
      <c r="D185" s="81"/>
      <c r="E185" s="81"/>
    </row>
    <row r="186" spans="1:5" s="10" customFormat="1" ht="15.75" hidden="1">
      <c r="A186" s="85" t="s">
        <v>330</v>
      </c>
      <c r="B186" s="17">
        <v>2</v>
      </c>
      <c r="C186" s="81"/>
      <c r="D186" s="81"/>
      <c r="E186" s="81"/>
    </row>
    <row r="187" spans="1:5" s="10" customFormat="1" ht="31.5" hidden="1">
      <c r="A187" s="85" t="s">
        <v>329</v>
      </c>
      <c r="B187" s="17">
        <v>2</v>
      </c>
      <c r="C187" s="81"/>
      <c r="D187" s="81"/>
      <c r="E187" s="81"/>
    </row>
    <row r="188" spans="1:5" s="10" customFormat="1" ht="15.75" hidden="1">
      <c r="A188" s="85" t="s">
        <v>331</v>
      </c>
      <c r="B188" s="17">
        <v>2</v>
      </c>
      <c r="C188" s="81"/>
      <c r="D188" s="81"/>
      <c r="E188" s="81"/>
    </row>
    <row r="189" spans="1:5" s="10" customFormat="1" ht="15.75" hidden="1">
      <c r="A189" s="85" t="s">
        <v>104</v>
      </c>
      <c r="B189" s="17">
        <v>2</v>
      </c>
      <c r="C189" s="81"/>
      <c r="D189" s="81"/>
      <c r="E189" s="81"/>
    </row>
    <row r="190" spans="1:5" s="10" customFormat="1" ht="15.75" hidden="1">
      <c r="A190" s="85" t="s">
        <v>104</v>
      </c>
      <c r="B190" s="17">
        <v>2</v>
      </c>
      <c r="C190" s="81"/>
      <c r="D190" s="81"/>
      <c r="E190" s="81"/>
    </row>
    <row r="191" spans="1:5" s="10" customFormat="1" ht="15.75" hidden="1">
      <c r="A191" s="85" t="s">
        <v>104</v>
      </c>
      <c r="B191" s="17">
        <v>2</v>
      </c>
      <c r="C191" s="81"/>
      <c r="D191" s="81"/>
      <c r="E191" s="81"/>
    </row>
    <row r="192" spans="1:5" s="10" customFormat="1" ht="15.75" hidden="1">
      <c r="A192" s="85" t="s">
        <v>104</v>
      </c>
      <c r="B192" s="17">
        <v>2</v>
      </c>
      <c r="C192" s="81"/>
      <c r="D192" s="81"/>
      <c r="E192" s="81"/>
    </row>
    <row r="193" spans="1:5" s="10" customFormat="1" ht="31.5" hidden="1">
      <c r="A193" s="107" t="s">
        <v>332</v>
      </c>
      <c r="B193" s="17"/>
      <c r="C193" s="81">
        <f>SUM(C189:C192)</f>
        <v>0</v>
      </c>
      <c r="D193" s="81">
        <f>SUM(D189:D192)</f>
        <v>0</v>
      </c>
      <c r="E193" s="81">
        <f>SUM(E189:E192)</f>
        <v>0</v>
      </c>
    </row>
    <row r="194" spans="1:5" s="10" customFormat="1" ht="15.75">
      <c r="A194" s="63" t="s">
        <v>333</v>
      </c>
      <c r="B194" s="17"/>
      <c r="C194" s="81">
        <f>SUM(C183:C188)+C193</f>
        <v>523200</v>
      </c>
      <c r="D194" s="81">
        <f>SUM(D183:D188)+D193</f>
        <v>523200</v>
      </c>
      <c r="E194" s="81">
        <f>SUM(E183:E188)+E193</f>
        <v>350857</v>
      </c>
    </row>
    <row r="195" spans="1:5" s="10" customFormat="1" ht="15.75">
      <c r="A195" s="85" t="s">
        <v>362</v>
      </c>
      <c r="B195" s="17">
        <v>2</v>
      </c>
      <c r="C195" s="81">
        <v>1234920</v>
      </c>
      <c r="D195" s="81">
        <v>1234920</v>
      </c>
      <c r="E195" s="81">
        <v>1002860</v>
      </c>
    </row>
    <row r="196" spans="1:5" s="10" customFormat="1" ht="15.75" hidden="1">
      <c r="A196" s="85" t="s">
        <v>334</v>
      </c>
      <c r="B196" s="17">
        <v>2</v>
      </c>
      <c r="C196" s="81"/>
      <c r="D196" s="81"/>
      <c r="E196" s="81"/>
    </row>
    <row r="197" spans="1:5" s="10" customFormat="1" ht="15.75" hidden="1">
      <c r="A197" s="85" t="s">
        <v>335</v>
      </c>
      <c r="B197" s="17">
        <v>2</v>
      </c>
      <c r="C197" s="81"/>
      <c r="D197" s="81"/>
      <c r="E197" s="81"/>
    </row>
    <row r="198" spans="1:5" s="10" customFormat="1" ht="15.75">
      <c r="A198" s="108" t="s">
        <v>336</v>
      </c>
      <c r="B198" s="17"/>
      <c r="C198" s="81">
        <f>SUM(C195:C197)</f>
        <v>1234920</v>
      </c>
      <c r="D198" s="81">
        <f>SUM(D195:D197)</f>
        <v>1234920</v>
      </c>
      <c r="E198" s="81">
        <f>SUM(E195:E197)</f>
        <v>1002860</v>
      </c>
    </row>
    <row r="199" spans="1:5" s="10" customFormat="1" ht="15.75" hidden="1">
      <c r="A199" s="63" t="s">
        <v>337</v>
      </c>
      <c r="B199" s="17"/>
      <c r="C199" s="81"/>
      <c r="D199" s="81"/>
      <c r="E199" s="81"/>
    </row>
    <row r="200" spans="1:5" s="10" customFormat="1" ht="15.75" hidden="1">
      <c r="A200" s="63" t="s">
        <v>338</v>
      </c>
      <c r="B200" s="17"/>
      <c r="C200" s="81"/>
      <c r="D200" s="81"/>
      <c r="E200" s="81"/>
    </row>
    <row r="201" spans="1:5" s="10" customFormat="1" ht="15.75" hidden="1">
      <c r="A201" s="85" t="s">
        <v>457</v>
      </c>
      <c r="B201" s="17">
        <v>2</v>
      </c>
      <c r="C201" s="81"/>
      <c r="D201" s="81"/>
      <c r="E201" s="81"/>
    </row>
    <row r="202" spans="1:5" s="10" customFormat="1" ht="31.5">
      <c r="A202" s="85" t="s">
        <v>458</v>
      </c>
      <c r="B202" s="17">
        <v>2</v>
      </c>
      <c r="C202" s="81">
        <v>40000</v>
      </c>
      <c r="D202" s="81">
        <v>40000</v>
      </c>
      <c r="E202" s="81">
        <v>605</v>
      </c>
    </row>
    <row r="203" spans="1:5" s="10" customFormat="1" ht="31.5">
      <c r="A203" s="63" t="s">
        <v>456</v>
      </c>
      <c r="B203" s="17"/>
      <c r="C203" s="81">
        <f>SUM(C201:C202)</f>
        <v>40000</v>
      </c>
      <c r="D203" s="81">
        <f>SUM(D201:D202)</f>
        <v>40000</v>
      </c>
      <c r="E203" s="81">
        <f>SUM(E201:E202)</f>
        <v>605</v>
      </c>
    </row>
    <row r="204" spans="1:5" s="10" customFormat="1" ht="31.5" hidden="1">
      <c r="A204" s="85" t="s">
        <v>459</v>
      </c>
      <c r="B204" s="17">
        <v>2</v>
      </c>
      <c r="C204" s="81"/>
      <c r="D204" s="81"/>
      <c r="E204" s="81"/>
    </row>
    <row r="205" spans="1:5" s="10" customFormat="1" ht="15.75" hidden="1">
      <c r="A205" s="85" t="s">
        <v>460</v>
      </c>
      <c r="B205" s="17">
        <v>2</v>
      </c>
      <c r="C205" s="81"/>
      <c r="D205" s="81"/>
      <c r="E205" s="81"/>
    </row>
    <row r="206" spans="1:5" s="10" customFormat="1" ht="15.75" hidden="1">
      <c r="A206" s="63" t="s">
        <v>339</v>
      </c>
      <c r="B206" s="104"/>
      <c r="C206" s="81">
        <f>SUM(C204:C205)</f>
        <v>0</v>
      </c>
      <c r="D206" s="81">
        <f>SUM(D204:D205)</f>
        <v>0</v>
      </c>
      <c r="E206" s="81">
        <f>SUM(E204:E205)</f>
        <v>0</v>
      </c>
    </row>
    <row r="207" spans="1:5" s="10" customFormat="1" ht="15.75" hidden="1">
      <c r="A207" s="85" t="s">
        <v>417</v>
      </c>
      <c r="B207" s="104">
        <v>2</v>
      </c>
      <c r="C207" s="81"/>
      <c r="D207" s="81"/>
      <c r="E207" s="81"/>
    </row>
    <row r="208" spans="1:5" s="10" customFormat="1" ht="63" hidden="1">
      <c r="A208" s="85" t="s">
        <v>340</v>
      </c>
      <c r="B208" s="104"/>
      <c r="C208" s="81"/>
      <c r="D208" s="81"/>
      <c r="E208" s="81"/>
    </row>
    <row r="209" spans="1:5" s="10" customFormat="1" ht="31.5" hidden="1">
      <c r="A209" s="85" t="s">
        <v>342</v>
      </c>
      <c r="B209" s="104">
        <v>2</v>
      </c>
      <c r="C209" s="81"/>
      <c r="D209" s="81"/>
      <c r="E209" s="81"/>
    </row>
    <row r="210" spans="1:5" s="10" customFormat="1" ht="15.75">
      <c r="A210" s="85" t="s">
        <v>343</v>
      </c>
      <c r="B210" s="104">
        <v>2</v>
      </c>
      <c r="C210" s="81"/>
      <c r="D210" s="81">
        <v>312849</v>
      </c>
      <c r="E210" s="81">
        <v>312849</v>
      </c>
    </row>
    <row r="211" spans="1:5" s="10" customFormat="1" ht="15.75">
      <c r="A211" s="107" t="s">
        <v>341</v>
      </c>
      <c r="B211" s="104"/>
      <c r="C211" s="81">
        <f>SUM(C209:C210)</f>
        <v>0</v>
      </c>
      <c r="D211" s="81">
        <f>SUM(D209:D210)</f>
        <v>312849</v>
      </c>
      <c r="E211" s="81">
        <f>SUM(E209:E210)</f>
        <v>312849</v>
      </c>
    </row>
    <row r="212" spans="1:5" s="10" customFormat="1" ht="15.75">
      <c r="A212" s="85" t="s">
        <v>602</v>
      </c>
      <c r="B212" s="104">
        <v>2</v>
      </c>
      <c r="C212" s="81"/>
      <c r="D212" s="81">
        <v>76</v>
      </c>
      <c r="E212" s="81">
        <v>76</v>
      </c>
    </row>
    <row r="213" spans="1:5" s="10" customFormat="1" ht="15.75" hidden="1">
      <c r="A213" s="85" t="s">
        <v>104</v>
      </c>
      <c r="B213" s="104"/>
      <c r="C213" s="81"/>
      <c r="D213" s="81"/>
      <c r="E213" s="81"/>
    </row>
    <row r="214" spans="1:5" s="10" customFormat="1" ht="31.5">
      <c r="A214" s="107" t="s">
        <v>344</v>
      </c>
      <c r="B214" s="104"/>
      <c r="C214" s="81">
        <f>SUM(C212:C213)</f>
        <v>0</v>
      </c>
      <c r="D214" s="81">
        <f>SUM(D212:D213)</f>
        <v>76</v>
      </c>
      <c r="E214" s="81">
        <f>SUM(E212:E213)</f>
        <v>76</v>
      </c>
    </row>
    <row r="215" spans="1:5" s="10" customFormat="1" ht="15.75">
      <c r="A215" s="63" t="s">
        <v>418</v>
      </c>
      <c r="B215" s="104"/>
      <c r="C215" s="81">
        <f>SUM(C208)+C211+C214</f>
        <v>0</v>
      </c>
      <c r="D215" s="81">
        <f>SUM(D208)+D211+D214</f>
        <v>312925</v>
      </c>
      <c r="E215" s="81">
        <f>SUM(E208)+E211+E214</f>
        <v>312925</v>
      </c>
    </row>
    <row r="216" spans="1:7" s="10" customFormat="1" ht="15.75">
      <c r="A216" s="43" t="s">
        <v>322</v>
      </c>
      <c r="B216" s="100"/>
      <c r="C216" s="82">
        <f>SUM(C217:C217:C219)</f>
        <v>4120133</v>
      </c>
      <c r="D216" s="82">
        <f>SUM(D217:D217:D219)</f>
        <v>5549858</v>
      </c>
      <c r="E216" s="82">
        <f>SUM(E217:E217:E219)</f>
        <v>4961137</v>
      </c>
      <c r="G216" s="12"/>
    </row>
    <row r="217" spans="1:5" s="10" customFormat="1" ht="15.75">
      <c r="A217" s="85" t="s">
        <v>375</v>
      </c>
      <c r="B217" s="98">
        <v>1</v>
      </c>
      <c r="C217" s="81">
        <f>SUMIF($B$162:$B$216,"1",C$162:C$216)</f>
        <v>0</v>
      </c>
      <c r="D217" s="81">
        <f>SUMIF($B$162:$B$216,"1",D$162:D$216)</f>
        <v>0</v>
      </c>
      <c r="E217" s="81">
        <f>SUMIF($B$162:$B$216,"1",E$162:E$216)</f>
        <v>0</v>
      </c>
    </row>
    <row r="218" spans="1:5" s="10" customFormat="1" ht="15.75">
      <c r="A218" s="85" t="s">
        <v>218</v>
      </c>
      <c r="B218" s="98">
        <v>2</v>
      </c>
      <c r="C218" s="81">
        <f>SUMIF($B$162:$B$216,"2",C$162:C$216)</f>
        <v>4120133</v>
      </c>
      <c r="D218" s="81">
        <f>SUMIF($B$162:$B$216,"2",D$162:D$216)</f>
        <v>5549858</v>
      </c>
      <c r="E218" s="81">
        <f>SUMIF($B$162:$B$216,"2",E$162:E$216)</f>
        <v>4961137</v>
      </c>
    </row>
    <row r="219" spans="1:5" s="10" customFormat="1" ht="15.75">
      <c r="A219" s="85" t="s">
        <v>110</v>
      </c>
      <c r="B219" s="98">
        <v>3</v>
      </c>
      <c r="C219" s="81">
        <f>SUMIF($B$162:$B$216,"3",C$162:C$216)</f>
        <v>0</v>
      </c>
      <c r="D219" s="81">
        <f>SUMIF($B$162:$B$216,"3",D$162:D$216)</f>
        <v>0</v>
      </c>
      <c r="E219" s="81">
        <f>SUMIF($B$162:$B$216,"3",E$162:E$216)</f>
        <v>0</v>
      </c>
    </row>
    <row r="220" spans="1:5" s="10" customFormat="1" ht="15.75">
      <c r="A220" s="67" t="s">
        <v>345</v>
      </c>
      <c r="B220" s="17"/>
      <c r="C220" s="82"/>
      <c r="D220" s="82"/>
      <c r="E220" s="82"/>
    </row>
    <row r="221" spans="1:5" s="10" customFormat="1" ht="15.75" hidden="1">
      <c r="A221" s="85" t="s">
        <v>103</v>
      </c>
      <c r="B221" s="104"/>
      <c r="C221" s="81"/>
      <c r="D221" s="81"/>
      <c r="E221" s="81"/>
    </row>
    <row r="222" spans="1:5" s="10" customFormat="1" ht="15.75" hidden="1">
      <c r="A222" s="108" t="s">
        <v>346</v>
      </c>
      <c r="B222" s="104"/>
      <c r="C222" s="81">
        <f>SUM(C221)</f>
        <v>0</v>
      </c>
      <c r="D222" s="81">
        <f>SUM(D221)</f>
        <v>0</v>
      </c>
      <c r="E222" s="81">
        <f>SUM(E221)</f>
        <v>0</v>
      </c>
    </row>
    <row r="223" spans="1:5" s="10" customFormat="1" ht="15.75">
      <c r="A223" s="85" t="s">
        <v>347</v>
      </c>
      <c r="B223" s="104">
        <v>2</v>
      </c>
      <c r="C223" s="81"/>
      <c r="D223" s="81">
        <v>18000</v>
      </c>
      <c r="E223" s="81">
        <v>18000</v>
      </c>
    </row>
    <row r="224" spans="1:5" s="10" customFormat="1" ht="15.75" hidden="1">
      <c r="A224" s="85" t="s">
        <v>614</v>
      </c>
      <c r="B224" s="104">
        <v>2</v>
      </c>
      <c r="C224" s="81"/>
      <c r="D224" s="81"/>
      <c r="E224" s="81"/>
    </row>
    <row r="225" spans="1:5" s="10" customFormat="1" ht="15.75" hidden="1">
      <c r="A225" s="85" t="s">
        <v>104</v>
      </c>
      <c r="B225" s="104">
        <v>2</v>
      </c>
      <c r="C225" s="81"/>
      <c r="D225" s="81"/>
      <c r="E225" s="81"/>
    </row>
    <row r="226" spans="1:5" s="10" customFormat="1" ht="31.5" hidden="1">
      <c r="A226" s="107" t="s">
        <v>349</v>
      </c>
      <c r="B226" s="104"/>
      <c r="C226" s="81">
        <f>SUM(C224:C225)</f>
        <v>0</v>
      </c>
      <c r="D226" s="81">
        <f>SUM(D224:D225)</f>
        <v>0</v>
      </c>
      <c r="E226" s="81">
        <f>SUM(E224:E225)</f>
        <v>0</v>
      </c>
    </row>
    <row r="227" spans="1:5" s="10" customFormat="1" ht="15.75">
      <c r="A227" s="63" t="s">
        <v>348</v>
      </c>
      <c r="B227" s="104"/>
      <c r="C227" s="81">
        <f>C223+C226</f>
        <v>0</v>
      </c>
      <c r="D227" s="81">
        <f>D223+D226</f>
        <v>18000</v>
      </c>
      <c r="E227" s="81">
        <f>E223+E226</f>
        <v>18000</v>
      </c>
    </row>
    <row r="228" spans="1:5" s="10" customFormat="1" ht="15.75" hidden="1">
      <c r="A228" s="85" t="s">
        <v>103</v>
      </c>
      <c r="B228" s="104">
        <v>2</v>
      </c>
      <c r="C228" s="81"/>
      <c r="D228" s="81"/>
      <c r="E228" s="81"/>
    </row>
    <row r="229" spans="1:5" s="10" customFormat="1" ht="15.75" hidden="1">
      <c r="A229" s="85" t="s">
        <v>103</v>
      </c>
      <c r="B229" s="104">
        <v>2</v>
      </c>
      <c r="C229" s="81"/>
      <c r="D229" s="81"/>
      <c r="E229" s="81"/>
    </row>
    <row r="230" spans="1:5" s="10" customFormat="1" ht="15.75" hidden="1">
      <c r="A230" s="85" t="s">
        <v>103</v>
      </c>
      <c r="B230" s="104">
        <v>2</v>
      </c>
      <c r="C230" s="81"/>
      <c r="D230" s="81"/>
      <c r="E230" s="81"/>
    </row>
    <row r="231" spans="1:5" s="10" customFormat="1" ht="15.75" hidden="1">
      <c r="A231" s="108" t="s">
        <v>350</v>
      </c>
      <c r="B231" s="104"/>
      <c r="C231" s="81">
        <f>SUM(C228:C230)</f>
        <v>0</v>
      </c>
      <c r="D231" s="81">
        <f>SUM(D228:D230)</f>
        <v>0</v>
      </c>
      <c r="E231" s="81">
        <f>SUM(E228:E230)</f>
        <v>0</v>
      </c>
    </row>
    <row r="232" spans="1:5" s="10" customFormat="1" ht="15.75" hidden="1">
      <c r="A232" s="85" t="s">
        <v>351</v>
      </c>
      <c r="B232" s="104">
        <v>2</v>
      </c>
      <c r="C232" s="81"/>
      <c r="D232" s="81"/>
      <c r="E232" s="81"/>
    </row>
    <row r="233" spans="1:5" s="10" customFormat="1" ht="15.75" hidden="1">
      <c r="A233" s="85" t="s">
        <v>352</v>
      </c>
      <c r="B233" s="104">
        <v>2</v>
      </c>
      <c r="C233" s="81"/>
      <c r="D233" s="81"/>
      <c r="E233" s="81"/>
    </row>
    <row r="234" spans="1:5" s="10" customFormat="1" ht="15.75" hidden="1">
      <c r="A234" s="63" t="s">
        <v>353</v>
      </c>
      <c r="B234" s="104"/>
      <c r="C234" s="81">
        <f>SUM(C232:C233)</f>
        <v>0</v>
      </c>
      <c r="D234" s="81">
        <f>SUM(D232:D233)</f>
        <v>0</v>
      </c>
      <c r="E234" s="81">
        <f>SUM(E232:E233)</f>
        <v>0</v>
      </c>
    </row>
    <row r="235" spans="1:5" s="10" customFormat="1" ht="31.5" hidden="1">
      <c r="A235" s="63" t="s">
        <v>354</v>
      </c>
      <c r="B235" s="104">
        <v>2</v>
      </c>
      <c r="C235" s="81"/>
      <c r="D235" s="81"/>
      <c r="E235" s="81"/>
    </row>
    <row r="236" spans="1:5" s="10" customFormat="1" ht="15.75">
      <c r="A236" s="43" t="s">
        <v>345</v>
      </c>
      <c r="B236" s="100"/>
      <c r="C236" s="82">
        <f>SUM(C237:C237:C239)</f>
        <v>0</v>
      </c>
      <c r="D236" s="82">
        <f>SUM(D237:D237:D239)</f>
        <v>18000</v>
      </c>
      <c r="E236" s="82">
        <f>SUM(E237:E237:E239)</f>
        <v>18000</v>
      </c>
    </row>
    <row r="237" spans="1:5" s="10" customFormat="1" ht="15.75">
      <c r="A237" s="85" t="s">
        <v>375</v>
      </c>
      <c r="B237" s="98">
        <v>1</v>
      </c>
      <c r="C237" s="81">
        <f>SUMIF($B$220:$B$236,"1",C$220:C$236)</f>
        <v>0</v>
      </c>
      <c r="D237" s="81">
        <f>SUMIF($B$220:$B$236,"1",D$220:D$236)</f>
        <v>0</v>
      </c>
      <c r="E237" s="81">
        <f>SUMIF($B$220:$B$236,"1",E$220:E$236)</f>
        <v>0</v>
      </c>
    </row>
    <row r="238" spans="1:5" s="10" customFormat="1" ht="15.75">
      <c r="A238" s="85" t="s">
        <v>218</v>
      </c>
      <c r="B238" s="98">
        <v>2</v>
      </c>
      <c r="C238" s="81">
        <f>SUMIF($B$220:$B$236,"2",C$220:C$236)</f>
        <v>0</v>
      </c>
      <c r="D238" s="81">
        <f>SUMIF($B$220:$B$236,"2",D$220:D$236)</f>
        <v>18000</v>
      </c>
      <c r="E238" s="81">
        <f>SUMIF($B$220:$B$236,"2",E$220:E$236)</f>
        <v>18000</v>
      </c>
    </row>
    <row r="239" spans="1:5" s="10" customFormat="1" ht="15.75">
      <c r="A239" s="85" t="s">
        <v>110</v>
      </c>
      <c r="B239" s="98">
        <v>3</v>
      </c>
      <c r="C239" s="81">
        <f>SUMIF($B$220:$B$236,"3",C$220:C$236)</f>
        <v>0</v>
      </c>
      <c r="D239" s="81">
        <f>SUMIF($B$220:$B$236,"3",D$220:D$236)</f>
        <v>0</v>
      </c>
      <c r="E239" s="81">
        <f>SUMIF($B$220:$B$236,"3",E$220:E$236)</f>
        <v>0</v>
      </c>
    </row>
    <row r="240" spans="1:5" s="10" customFormat="1" ht="15.75">
      <c r="A240" s="67" t="s">
        <v>358</v>
      </c>
      <c r="B240" s="17"/>
      <c r="C240" s="82"/>
      <c r="D240" s="82"/>
      <c r="E240" s="82"/>
    </row>
    <row r="241" spans="1:5" s="10" customFormat="1" ht="15.75" hidden="1">
      <c r="A241" s="85"/>
      <c r="B241" s="17"/>
      <c r="C241" s="82"/>
      <c r="D241" s="82"/>
      <c r="E241" s="82"/>
    </row>
    <row r="242" spans="1:5" s="10" customFormat="1" ht="31.5" hidden="1">
      <c r="A242" s="63" t="s">
        <v>357</v>
      </c>
      <c r="B242" s="17"/>
      <c r="C242" s="81"/>
      <c r="D242" s="81"/>
      <c r="E242" s="81"/>
    </row>
    <row r="243" spans="1:5" s="10" customFormat="1" ht="15.75" hidden="1">
      <c r="A243" s="85"/>
      <c r="B243" s="17"/>
      <c r="C243" s="81"/>
      <c r="D243" s="81"/>
      <c r="E243" s="81"/>
    </row>
    <row r="244" spans="1:5" s="10" customFormat="1" ht="15.75">
      <c r="A244" s="85" t="s">
        <v>472</v>
      </c>
      <c r="B244" s="17">
        <v>2</v>
      </c>
      <c r="C244" s="81">
        <v>97700</v>
      </c>
      <c r="D244" s="81">
        <v>97700</v>
      </c>
      <c r="E244" s="81">
        <v>79100</v>
      </c>
    </row>
    <row r="245" spans="1:5" s="10" customFormat="1" ht="33.75" customHeight="1">
      <c r="A245" s="63" t="s">
        <v>419</v>
      </c>
      <c r="B245" s="17"/>
      <c r="C245" s="81">
        <f>SUM(C243:C244)</f>
        <v>97700</v>
      </c>
      <c r="D245" s="81">
        <f>SUM(D243:D244)</f>
        <v>97700</v>
      </c>
      <c r="E245" s="81">
        <f>SUM(E243:E244)</f>
        <v>79100</v>
      </c>
    </row>
    <row r="246" spans="1:5" s="10" customFormat="1" ht="15.75" hidden="1">
      <c r="A246" s="63"/>
      <c r="B246" s="17"/>
      <c r="C246" s="81"/>
      <c r="D246" s="81"/>
      <c r="E246" s="81"/>
    </row>
    <row r="247" spans="1:5" s="10" customFormat="1" ht="15.75" hidden="1">
      <c r="A247" s="63"/>
      <c r="B247" s="17"/>
      <c r="C247" s="81"/>
      <c r="D247" s="81"/>
      <c r="E247" s="81"/>
    </row>
    <row r="248" spans="1:5" s="10" customFormat="1" ht="31.5">
      <c r="A248" s="63" t="s">
        <v>567</v>
      </c>
      <c r="B248" s="17">
        <v>2</v>
      </c>
      <c r="C248" s="81"/>
      <c r="D248" s="81">
        <v>50000</v>
      </c>
      <c r="E248" s="81">
        <v>50000</v>
      </c>
    </row>
    <row r="249" spans="1:5" s="10" customFormat="1" ht="15.75" customHeight="1" hidden="1">
      <c r="A249" s="63" t="s">
        <v>420</v>
      </c>
      <c r="B249" s="17"/>
      <c r="C249" s="81"/>
      <c r="D249" s="81"/>
      <c r="E249" s="81"/>
    </row>
    <row r="250" spans="1:5" s="10" customFormat="1" ht="31.5">
      <c r="A250" s="43" t="s">
        <v>358</v>
      </c>
      <c r="B250" s="100"/>
      <c r="C250" s="82">
        <f>SUM(C251:C251:C253)</f>
        <v>97700</v>
      </c>
      <c r="D250" s="82">
        <f>SUM(D251:D251:D253)</f>
        <v>147700</v>
      </c>
      <c r="E250" s="82">
        <f>SUM(E251:E251:E253)</f>
        <v>129100</v>
      </c>
    </row>
    <row r="251" spans="1:5" s="10" customFormat="1" ht="15.75">
      <c r="A251" s="85" t="s">
        <v>375</v>
      </c>
      <c r="B251" s="98">
        <v>1</v>
      </c>
      <c r="C251" s="81">
        <f>SUMIF($B$240:$B$250,"1",C$240:C$250)</f>
        <v>0</v>
      </c>
      <c r="D251" s="81">
        <f>SUMIF($B$240:$B$250,"1",D$240:D$250)</f>
        <v>0</v>
      </c>
      <c r="E251" s="81">
        <f>SUMIF($B$240:$B$250,"1",E$240:E$250)</f>
        <v>0</v>
      </c>
    </row>
    <row r="252" spans="1:5" s="10" customFormat="1" ht="15.75">
      <c r="A252" s="85" t="s">
        <v>218</v>
      </c>
      <c r="B252" s="98">
        <v>2</v>
      </c>
      <c r="C252" s="81">
        <f>SUMIF($B$240:$B$250,"2",C$240:C$250)</f>
        <v>97700</v>
      </c>
      <c r="D252" s="81">
        <f>SUMIF($B$240:$B$250,"2",D$240:D$250)</f>
        <v>147700</v>
      </c>
      <c r="E252" s="81">
        <f>SUMIF($B$240:$B$250,"2",E$240:E$250)</f>
        <v>129100</v>
      </c>
    </row>
    <row r="253" spans="1:5" s="10" customFormat="1" ht="15.75">
      <c r="A253" s="85" t="s">
        <v>110</v>
      </c>
      <c r="B253" s="98">
        <v>3</v>
      </c>
      <c r="C253" s="81">
        <f>SUMIF($B$240:$B$250,"3",C$240:C$250)</f>
        <v>0</v>
      </c>
      <c r="D253" s="81">
        <f>SUMIF($B$240:$B$250,"3",D$240:D$250)</f>
        <v>0</v>
      </c>
      <c r="E253" s="81">
        <f>SUMIF($B$240:$B$250,"3",E$240:E$250)</f>
        <v>0</v>
      </c>
    </row>
    <row r="254" spans="1:5" s="10" customFormat="1" ht="15.75">
      <c r="A254" s="67" t="s">
        <v>359</v>
      </c>
      <c r="B254" s="17"/>
      <c r="C254" s="82"/>
      <c r="D254" s="82"/>
      <c r="E254" s="82"/>
    </row>
    <row r="255" spans="1:5" s="10" customFormat="1" ht="15.75" hidden="1">
      <c r="A255" s="63"/>
      <c r="B255" s="17"/>
      <c r="C255" s="81"/>
      <c r="D255" s="81"/>
      <c r="E255" s="81"/>
    </row>
    <row r="256" spans="1:5" s="10" customFormat="1" ht="31.5" hidden="1">
      <c r="A256" s="63" t="s">
        <v>360</v>
      </c>
      <c r="B256" s="17"/>
      <c r="C256" s="81"/>
      <c r="D256" s="81"/>
      <c r="E256" s="81"/>
    </row>
    <row r="257" spans="1:5" s="10" customFormat="1" ht="31.5">
      <c r="A257" s="85" t="s">
        <v>514</v>
      </c>
      <c r="B257" s="17">
        <v>2</v>
      </c>
      <c r="C257" s="81">
        <v>242500</v>
      </c>
      <c r="D257" s="81">
        <v>242500</v>
      </c>
      <c r="E257" s="81"/>
    </row>
    <row r="258" spans="1:5" s="10" customFormat="1" ht="47.25">
      <c r="A258" s="63" t="s">
        <v>421</v>
      </c>
      <c r="B258" s="17"/>
      <c r="C258" s="81">
        <f>SUM(C257)</f>
        <v>242500</v>
      </c>
      <c r="D258" s="81">
        <f>SUM(D257)</f>
        <v>242500</v>
      </c>
      <c r="E258" s="81">
        <f>SUM(E257)</f>
        <v>0</v>
      </c>
    </row>
    <row r="259" spans="1:5" s="10" customFormat="1" ht="15.75" hidden="1">
      <c r="A259" s="63"/>
      <c r="B259" s="17"/>
      <c r="C259" s="81"/>
      <c r="D259" s="81"/>
      <c r="E259" s="81"/>
    </row>
    <row r="260" spans="1:5" s="10" customFormat="1" ht="15.75" hidden="1">
      <c r="A260" s="63"/>
      <c r="B260" s="17"/>
      <c r="C260" s="81"/>
      <c r="D260" s="81"/>
      <c r="E260" s="81"/>
    </row>
    <row r="261" spans="1:5" s="10" customFormat="1" ht="15.75" hidden="1">
      <c r="A261" s="63"/>
      <c r="B261" s="17"/>
      <c r="C261" s="81"/>
      <c r="D261" s="81"/>
      <c r="E261" s="81"/>
    </row>
    <row r="262" spans="1:5" s="10" customFormat="1" ht="15.75" hidden="1">
      <c r="A262" s="63" t="s">
        <v>422</v>
      </c>
      <c r="B262" s="17"/>
      <c r="C262" s="81"/>
      <c r="D262" s="81"/>
      <c r="E262" s="81"/>
    </row>
    <row r="263" spans="1:5" s="10" customFormat="1" ht="31.5">
      <c r="A263" s="43" t="s">
        <v>359</v>
      </c>
      <c r="B263" s="100"/>
      <c r="C263" s="82">
        <f>SUM(C264:C264:C266)</f>
        <v>242500</v>
      </c>
      <c r="D263" s="82">
        <f>SUM(D264:D264:D266)</f>
        <v>242500</v>
      </c>
      <c r="E263" s="82">
        <f>SUM(E264:E264:E266)</f>
        <v>0</v>
      </c>
    </row>
    <row r="264" spans="1:5" s="10" customFormat="1" ht="15.75">
      <c r="A264" s="85" t="s">
        <v>375</v>
      </c>
      <c r="B264" s="98">
        <v>1</v>
      </c>
      <c r="C264" s="81">
        <f>SUMIF($B$254:$B$263,"1",C$254:C$263)</f>
        <v>0</v>
      </c>
      <c r="D264" s="81">
        <f>SUMIF($B$254:$B$263,"1",D$254:D$263)</f>
        <v>0</v>
      </c>
      <c r="E264" s="81">
        <f>SUMIF($B$254:$B$263,"1",E$254:E$263)</f>
        <v>0</v>
      </c>
    </row>
    <row r="265" spans="1:5" s="10" customFormat="1" ht="15.75">
      <c r="A265" s="85" t="s">
        <v>218</v>
      </c>
      <c r="B265" s="98">
        <v>2</v>
      </c>
      <c r="C265" s="81">
        <f>SUMIF($B$254:$B$263,"2",C$254:C$263)</f>
        <v>242500</v>
      </c>
      <c r="D265" s="81">
        <f>SUMIF($B$254:$B$263,"2",D$254:D$263)</f>
        <v>242500</v>
      </c>
      <c r="E265" s="81">
        <f>SUMIF($B$254:$B$263,"2",E$254:E$263)</f>
        <v>0</v>
      </c>
    </row>
    <row r="266" spans="1:5" s="10" customFormat="1" ht="15.75">
      <c r="A266" s="85" t="s">
        <v>110</v>
      </c>
      <c r="B266" s="98">
        <v>3</v>
      </c>
      <c r="C266" s="81">
        <f>SUMIF($B$254:$B$263,"3",C$254:C$263)</f>
        <v>0</v>
      </c>
      <c r="D266" s="81">
        <f>SUMIF($B$254:$B$263,"3",D$254:D$263)</f>
        <v>0</v>
      </c>
      <c r="E266" s="81">
        <f>SUMIF($B$254:$B$263,"3",E$254:E$263)</f>
        <v>0</v>
      </c>
    </row>
    <row r="267" spans="1:5" s="10" customFormat="1" ht="49.5">
      <c r="A267" s="68" t="s">
        <v>434</v>
      </c>
      <c r="B267" s="101"/>
      <c r="C267" s="390"/>
      <c r="D267" s="390"/>
      <c r="E267" s="390"/>
    </row>
    <row r="268" spans="1:5" s="10" customFormat="1" ht="31.5">
      <c r="A268" s="67" t="s">
        <v>148</v>
      </c>
      <c r="B268" s="101"/>
      <c r="C268" s="390"/>
      <c r="D268" s="390"/>
      <c r="E268" s="390"/>
    </row>
    <row r="269" spans="1:5" s="10" customFormat="1" ht="28.5" customHeight="1">
      <c r="A269" s="63" t="s">
        <v>204</v>
      </c>
      <c r="B269" s="101">
        <v>2</v>
      </c>
      <c r="C269" s="83">
        <v>15415077</v>
      </c>
      <c r="D269" s="83">
        <v>15144939</v>
      </c>
      <c r="E269" s="83">
        <v>15144939</v>
      </c>
    </row>
    <row r="270" spans="1:5" s="10" customFormat="1" ht="15.75">
      <c r="A270" s="63" t="s">
        <v>425</v>
      </c>
      <c r="B270" s="100">
        <v>2</v>
      </c>
      <c r="C270" s="83"/>
      <c r="D270" s="83"/>
      <c r="E270" s="83"/>
    </row>
    <row r="271" spans="1:5" s="10" customFormat="1" ht="31.5">
      <c r="A271" s="43" t="s">
        <v>148</v>
      </c>
      <c r="B271" s="100"/>
      <c r="C271" s="82">
        <f>SUM(C272:C274)</f>
        <v>15415077</v>
      </c>
      <c r="D271" s="82">
        <f>SUM(D272:D274)</f>
        <v>15144939</v>
      </c>
      <c r="E271" s="82">
        <f>SUM(E272:E274)</f>
        <v>15144939</v>
      </c>
    </row>
    <row r="272" spans="1:5" s="10" customFormat="1" ht="15.75">
      <c r="A272" s="85" t="s">
        <v>375</v>
      </c>
      <c r="B272" s="98">
        <v>1</v>
      </c>
      <c r="C272" s="81">
        <f>SUMIF($B$268:$B$271,"1",C$268:C$271)</f>
        <v>0</v>
      </c>
      <c r="D272" s="81">
        <f>SUMIF($B$268:$B$271,"1",D$268:D$271)</f>
        <v>0</v>
      </c>
      <c r="E272" s="81">
        <f>SUMIF($B$268:$B$271,"1",E$268:E$271)</f>
        <v>0</v>
      </c>
    </row>
    <row r="273" spans="1:5" s="10" customFormat="1" ht="15.75">
      <c r="A273" s="85" t="s">
        <v>218</v>
      </c>
      <c r="B273" s="98">
        <v>2</v>
      </c>
      <c r="C273" s="81">
        <f>SUMIF($B$268:$B$271,"2",C$268:C$271)</f>
        <v>15415077</v>
      </c>
      <c r="D273" s="81">
        <f>SUMIF($B$268:$B$271,"2",D$268:D$271)</f>
        <v>15144939</v>
      </c>
      <c r="E273" s="81">
        <f>SUMIF($B$268:$B$271,"2",E$268:E$271)</f>
        <v>15144939</v>
      </c>
    </row>
    <row r="274" spans="1:5" s="10" customFormat="1" ht="15.75">
      <c r="A274" s="85" t="s">
        <v>110</v>
      </c>
      <c r="B274" s="98">
        <v>3</v>
      </c>
      <c r="C274" s="81">
        <f>SUMIF($B$268:$B$271,"3",C$268:C$271)</f>
        <v>0</v>
      </c>
      <c r="D274" s="81">
        <f>SUMIF($B$268:$B$271,"3",D$268:D$271)</f>
        <v>0</v>
      </c>
      <c r="E274" s="81">
        <f>SUMIF($B$268:$B$271,"3",E$268:E$271)</f>
        <v>0</v>
      </c>
    </row>
    <row r="275" spans="1:5" s="10" customFormat="1" ht="15.75" hidden="1">
      <c r="A275" s="67" t="s">
        <v>149</v>
      </c>
      <c r="B275" s="98"/>
      <c r="C275" s="81"/>
      <c r="D275" s="81"/>
      <c r="E275" s="81"/>
    </row>
    <row r="276" spans="1:5" s="10" customFormat="1" ht="31.5" hidden="1">
      <c r="A276" s="63" t="s">
        <v>204</v>
      </c>
      <c r="B276" s="101">
        <v>2</v>
      </c>
      <c r="C276" s="81"/>
      <c r="D276" s="81"/>
      <c r="E276" s="81"/>
    </row>
    <row r="277" spans="1:5" s="10" customFormat="1" ht="15.75" hidden="1">
      <c r="A277" s="63" t="s">
        <v>425</v>
      </c>
      <c r="B277" s="100">
        <v>2</v>
      </c>
      <c r="C277" s="83"/>
      <c r="D277" s="83"/>
      <c r="E277" s="83"/>
    </row>
    <row r="278" spans="1:5" s="10" customFormat="1" ht="15.75" hidden="1">
      <c r="A278" s="43" t="s">
        <v>149</v>
      </c>
      <c r="B278" s="100"/>
      <c r="C278" s="82">
        <f>SUM(C279:C281)</f>
        <v>0</v>
      </c>
      <c r="D278" s="82">
        <f>SUM(D279:D281)</f>
        <v>0</v>
      </c>
      <c r="E278" s="82">
        <f>SUM(E279:E281)</f>
        <v>0</v>
      </c>
    </row>
    <row r="279" spans="1:5" s="10" customFormat="1" ht="15.75" hidden="1">
      <c r="A279" s="85" t="s">
        <v>375</v>
      </c>
      <c r="B279" s="98">
        <v>1</v>
      </c>
      <c r="C279" s="81">
        <f>SUMIF($B$275:$B$278,"1",C$275:C$278)</f>
        <v>0</v>
      </c>
      <c r="D279" s="81">
        <f>SUMIF($B$275:$B$278,"1",D$275:D$278)</f>
        <v>0</v>
      </c>
      <c r="E279" s="81">
        <f>SUMIF($B$275:$B$278,"1",E$275:E$278)</f>
        <v>0</v>
      </c>
    </row>
    <row r="280" spans="1:5" s="10" customFormat="1" ht="15.75" hidden="1">
      <c r="A280" s="85" t="s">
        <v>218</v>
      </c>
      <c r="B280" s="98">
        <v>2</v>
      </c>
      <c r="C280" s="81">
        <f>SUMIF($B$275:$B$278,"2",C$275:C$278)</f>
        <v>0</v>
      </c>
      <c r="D280" s="81">
        <f>SUMIF($B$275:$B$278,"2",D$275:D$278)</f>
        <v>0</v>
      </c>
      <c r="E280" s="81">
        <f>SUMIF($B$275:$B$278,"2",E$275:E$278)</f>
        <v>0</v>
      </c>
    </row>
    <row r="281" spans="1:5" s="10" customFormat="1" ht="15.75" hidden="1">
      <c r="A281" s="85" t="s">
        <v>110</v>
      </c>
      <c r="B281" s="98">
        <v>3</v>
      </c>
      <c r="C281" s="81">
        <f>SUMIF($B$275:$B$278,"3",C$275:C$278)</f>
        <v>0</v>
      </c>
      <c r="D281" s="81">
        <f>SUMIF($B$275:$B$278,"3",D$275:D$278)</f>
        <v>0</v>
      </c>
      <c r="E281" s="81">
        <f>SUMIF($B$275:$B$278,"3",E$275:E$278)</f>
        <v>0</v>
      </c>
    </row>
    <row r="282" spans="1:5" s="10" customFormat="1" ht="49.5">
      <c r="A282" s="68" t="s">
        <v>81</v>
      </c>
      <c r="B282" s="101"/>
      <c r="C282" s="390"/>
      <c r="D282" s="390"/>
      <c r="E282" s="390"/>
    </row>
    <row r="283" spans="1:5" s="10" customFormat="1" ht="31.5">
      <c r="A283" s="67" t="s">
        <v>146</v>
      </c>
      <c r="B283" s="100"/>
      <c r="C283" s="83"/>
      <c r="D283" s="83"/>
      <c r="E283" s="83"/>
    </row>
    <row r="284" spans="1:5" s="10" customFormat="1" ht="15.75">
      <c r="A284" s="63" t="s">
        <v>203</v>
      </c>
      <c r="B284" s="100"/>
      <c r="C284" s="83"/>
      <c r="D284" s="83"/>
      <c r="E284" s="83"/>
    </row>
    <row r="285" spans="1:5" s="10" customFormat="1" ht="31.5" hidden="1">
      <c r="A285" s="85" t="s">
        <v>423</v>
      </c>
      <c r="B285" s="100"/>
      <c r="C285" s="83"/>
      <c r="D285" s="83"/>
      <c r="E285" s="83"/>
    </row>
    <row r="286" spans="1:5" s="10" customFormat="1" ht="31.5" hidden="1">
      <c r="A286" s="85" t="s">
        <v>215</v>
      </c>
      <c r="B286" s="100"/>
      <c r="C286" s="83"/>
      <c r="D286" s="83"/>
      <c r="E286" s="83"/>
    </row>
    <row r="287" spans="1:5" s="10" customFormat="1" ht="31.5" hidden="1">
      <c r="A287" s="85" t="s">
        <v>424</v>
      </c>
      <c r="B287" s="100">
        <v>2</v>
      </c>
      <c r="C287" s="83"/>
      <c r="D287" s="83"/>
      <c r="E287" s="83"/>
    </row>
    <row r="288" spans="1:5" s="10" customFormat="1" ht="31.5">
      <c r="A288" s="85" t="s">
        <v>214</v>
      </c>
      <c r="B288" s="100">
        <v>2</v>
      </c>
      <c r="C288" s="83"/>
      <c r="D288" s="83">
        <v>1082291</v>
      </c>
      <c r="E288" s="83">
        <v>1082291</v>
      </c>
    </row>
    <row r="289" spans="1:5" s="10" customFormat="1" ht="15.75" hidden="1">
      <c r="A289" s="85" t="s">
        <v>213</v>
      </c>
      <c r="B289" s="100"/>
      <c r="C289" s="83"/>
      <c r="D289" s="83"/>
      <c r="E289" s="83"/>
    </row>
    <row r="290" spans="1:5" s="10" customFormat="1" ht="15.75" hidden="1">
      <c r="A290" s="63" t="s">
        <v>205</v>
      </c>
      <c r="B290" s="100"/>
      <c r="C290" s="83"/>
      <c r="D290" s="83"/>
      <c r="E290" s="83"/>
    </row>
    <row r="291" spans="1:5" s="10" customFormat="1" ht="31.5" hidden="1">
      <c r="A291" s="63" t="s">
        <v>206</v>
      </c>
      <c r="B291" s="100"/>
      <c r="C291" s="83"/>
      <c r="D291" s="83"/>
      <c r="E291" s="83"/>
    </row>
    <row r="292" spans="1:5" s="10" customFormat="1" ht="31.5">
      <c r="A292" s="43" t="s">
        <v>146</v>
      </c>
      <c r="B292" s="100"/>
      <c r="C292" s="82">
        <f>SUM(C293:C295)</f>
        <v>0</v>
      </c>
      <c r="D292" s="82">
        <f>SUM(D293:D295)</f>
        <v>1082291</v>
      </c>
      <c r="E292" s="82">
        <f>SUM(E293:E295)</f>
        <v>1082291</v>
      </c>
    </row>
    <row r="293" spans="1:5" s="10" customFormat="1" ht="15.75">
      <c r="A293" s="85" t="s">
        <v>375</v>
      </c>
      <c r="B293" s="98">
        <v>1</v>
      </c>
      <c r="C293" s="81">
        <f>SUMIF($B$283:$B$292,"1",C$283:C$292)</f>
        <v>0</v>
      </c>
      <c r="D293" s="81">
        <f>SUMIF($B$283:$B$292,"1",D$283:D$292)</f>
        <v>0</v>
      </c>
      <c r="E293" s="81">
        <f>SUMIF($B$283:$B$292,"1",E$283:E$292)</f>
        <v>0</v>
      </c>
    </row>
    <row r="294" spans="1:5" s="10" customFormat="1" ht="15.75">
      <c r="A294" s="85" t="s">
        <v>218</v>
      </c>
      <c r="B294" s="98">
        <v>2</v>
      </c>
      <c r="C294" s="81">
        <f>SUMIF($B$283:$B$292,"2",C$283:C$292)</f>
        <v>0</v>
      </c>
      <c r="D294" s="81">
        <f>SUMIF($B$283:$B$292,"2",D$283:D$292)</f>
        <v>1082291</v>
      </c>
      <c r="E294" s="81">
        <f>SUMIF($B$283:$B$292,"2",E$283:E$292)</f>
        <v>1082291</v>
      </c>
    </row>
    <row r="295" spans="1:5" s="10" customFormat="1" ht="15.75">
      <c r="A295" s="85" t="s">
        <v>110</v>
      </c>
      <c r="B295" s="98">
        <v>3</v>
      </c>
      <c r="C295" s="81">
        <f>SUMIF($B$283:$B$292,"3",C$283:C$292)</f>
        <v>0</v>
      </c>
      <c r="D295" s="81">
        <f>SUMIF($B$283:$B$292,"3",D$283:D$292)</f>
        <v>0</v>
      </c>
      <c r="E295" s="81">
        <f>SUMIF($B$283:$B$292,"3",E$283:E$292)</f>
        <v>0</v>
      </c>
    </row>
    <row r="296" spans="1:5" s="10" customFormat="1" ht="31.5">
      <c r="A296" s="67" t="s">
        <v>147</v>
      </c>
      <c r="B296" s="100"/>
      <c r="C296" s="83"/>
      <c r="D296" s="83"/>
      <c r="E296" s="83"/>
    </row>
    <row r="297" spans="1:5" s="10" customFormat="1" ht="15.75">
      <c r="A297" s="63" t="s">
        <v>203</v>
      </c>
      <c r="B297" s="100"/>
      <c r="C297" s="83"/>
      <c r="D297" s="83"/>
      <c r="E297" s="83"/>
    </row>
    <row r="298" spans="1:5" s="10" customFormat="1" ht="31.5" hidden="1">
      <c r="A298" s="85" t="s">
        <v>423</v>
      </c>
      <c r="B298" s="100"/>
      <c r="C298" s="83"/>
      <c r="D298" s="83"/>
      <c r="E298" s="83"/>
    </row>
    <row r="299" spans="1:5" s="10" customFormat="1" ht="31.5" hidden="1">
      <c r="A299" s="85" t="s">
        <v>215</v>
      </c>
      <c r="B299" s="100"/>
      <c r="C299" s="83"/>
      <c r="D299" s="83"/>
      <c r="E299" s="83"/>
    </row>
    <row r="300" spans="1:5" s="10" customFormat="1" ht="31.5">
      <c r="A300" s="85" t="s">
        <v>424</v>
      </c>
      <c r="B300" s="100">
        <v>2</v>
      </c>
      <c r="C300" s="83">
        <v>20797173</v>
      </c>
      <c r="D300" s="83">
        <v>0</v>
      </c>
      <c r="E300" s="83"/>
    </row>
    <row r="301" spans="1:5" s="10" customFormat="1" ht="15.75" hidden="1">
      <c r="A301" s="85" t="s">
        <v>214</v>
      </c>
      <c r="B301" s="100"/>
      <c r="C301" s="83"/>
      <c r="D301" s="83"/>
      <c r="E301" s="83"/>
    </row>
    <row r="302" spans="1:5" s="10" customFormat="1" ht="15.75" hidden="1">
      <c r="A302" s="85" t="s">
        <v>213</v>
      </c>
      <c r="B302" s="100"/>
      <c r="C302" s="83"/>
      <c r="D302" s="83"/>
      <c r="E302" s="83"/>
    </row>
    <row r="303" spans="1:5" s="10" customFormat="1" ht="15.75" hidden="1">
      <c r="A303" s="63" t="s">
        <v>205</v>
      </c>
      <c r="B303" s="100"/>
      <c r="C303" s="83"/>
      <c r="D303" s="83"/>
      <c r="E303" s="83"/>
    </row>
    <row r="304" spans="1:5" s="10" customFormat="1" ht="31.5" hidden="1">
      <c r="A304" s="63" t="s">
        <v>206</v>
      </c>
      <c r="B304" s="100"/>
      <c r="C304" s="83"/>
      <c r="D304" s="83"/>
      <c r="E304" s="83"/>
    </row>
    <row r="305" spans="1:5" s="10" customFormat="1" ht="31.5">
      <c r="A305" s="43" t="s">
        <v>147</v>
      </c>
      <c r="B305" s="100"/>
      <c r="C305" s="82">
        <f>SUM(C306:C308)</f>
        <v>20797173</v>
      </c>
      <c r="D305" s="82">
        <f>SUM(D306:D308)</f>
        <v>0</v>
      </c>
      <c r="E305" s="82">
        <f>SUM(E306:E308)</f>
        <v>0</v>
      </c>
    </row>
    <row r="306" spans="1:5" s="10" customFormat="1" ht="15.75">
      <c r="A306" s="85" t="s">
        <v>375</v>
      </c>
      <c r="B306" s="98">
        <v>1</v>
      </c>
      <c r="C306" s="81">
        <f>SUMIF($B$296:$B$305,"1",C$296:C$305)</f>
        <v>0</v>
      </c>
      <c r="D306" s="81">
        <f>SUMIF($B$296:$B$305,"1",D$296:D$305)</f>
        <v>0</v>
      </c>
      <c r="E306" s="81">
        <f>SUMIF($B$296:$B$305,"1",E$296:E$305)</f>
        <v>0</v>
      </c>
    </row>
    <row r="307" spans="1:5" s="10" customFormat="1" ht="15.75">
      <c r="A307" s="85" t="s">
        <v>218</v>
      </c>
      <c r="B307" s="98">
        <v>2</v>
      </c>
      <c r="C307" s="81">
        <f>SUMIF($B$296:$B$305,"2",C$296:C$305)</f>
        <v>20797173</v>
      </c>
      <c r="D307" s="81">
        <f>SUMIF($B$296:$B$305,"2",D$296:D$305)</f>
        <v>0</v>
      </c>
      <c r="E307" s="81">
        <f>SUMIF($B$296:$B$305,"2",E$296:E$305)</f>
        <v>0</v>
      </c>
    </row>
    <row r="308" spans="1:5" s="10" customFormat="1" ht="15.75">
      <c r="A308" s="85" t="s">
        <v>110</v>
      </c>
      <c r="B308" s="98">
        <v>3</v>
      </c>
      <c r="C308" s="81">
        <f>SUMIF($B$296:$B$305,"3",C$296:C$305)</f>
        <v>0</v>
      </c>
      <c r="D308" s="81">
        <f>SUMIF($B$296:$B$305,"3",D$296:D$305)</f>
        <v>0</v>
      </c>
      <c r="E308" s="81">
        <f>SUMIF($B$296:$B$305,"3",E$296:E$305)</f>
        <v>0</v>
      </c>
    </row>
    <row r="309" spans="1:5" s="10" customFormat="1" ht="16.5">
      <c r="A309" s="68" t="s">
        <v>82</v>
      </c>
      <c r="B309" s="101"/>
      <c r="C309" s="105">
        <f>C95+C125+C158+C216++C236+C250+C263+C271+C278+C292+C305</f>
        <v>117221373</v>
      </c>
      <c r="D309" s="105">
        <f>D95+D125+D158+D216++D236+D250+D263+D271+D278+D292+D305</f>
        <v>112201058</v>
      </c>
      <c r="E309" s="105">
        <f>E95+E125+E158+E216++E236+E250+E263+E271+E278+E292+E305</f>
        <v>109878649</v>
      </c>
    </row>
    <row r="310" ht="15.75" hidden="1">
      <c r="E310" s="16">
        <v>109878649</v>
      </c>
    </row>
    <row r="311" ht="15.75" hidden="1">
      <c r="E311" s="147">
        <f>E309-E310</f>
        <v>0</v>
      </c>
    </row>
    <row r="312" ht="15.75" hidden="1"/>
    <row r="313" ht="15.75" hidden="1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</sheetData>
  <sheetProtection/>
  <mergeCells count="2">
    <mergeCell ref="A1:E1"/>
    <mergeCell ref="A2:E2"/>
  </mergeCells>
  <printOptions horizontalCentered="1"/>
  <pageMargins left="0.5118110236220472" right="0.31496062992125984" top="0.47" bottom="0.42" header="0.31496062992125984" footer="0.31496062992125984"/>
  <pageSetup fitToHeight="4" fitToWidth="1" horizontalDpi="600" verticalDpi="600" orientation="portrait" paperSize="9" scale="9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184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62.00390625" style="16" customWidth="1"/>
    <col min="2" max="2" width="5.7109375" style="99" customWidth="1"/>
    <col min="3" max="3" width="12.140625" style="41" customWidth="1"/>
    <col min="4" max="4" width="12.140625" style="16" customWidth="1"/>
    <col min="5" max="5" width="12.8515625" style="3" customWidth="1"/>
    <col min="6" max="6" width="19.00390625" style="3" customWidth="1"/>
    <col min="7" max="7" width="9.28125" style="3" bestFit="1" customWidth="1"/>
    <col min="8" max="8" width="9.140625" style="3" customWidth="1"/>
    <col min="9" max="16384" width="9.140625" style="16" customWidth="1"/>
  </cols>
  <sheetData>
    <row r="1" spans="1:5" ht="15.75" customHeight="1">
      <c r="A1" s="384" t="s">
        <v>577</v>
      </c>
      <c r="B1" s="384"/>
      <c r="C1" s="384"/>
      <c r="D1" s="384"/>
      <c r="E1" s="384"/>
    </row>
    <row r="2" spans="1:5" ht="15.75">
      <c r="A2" s="357" t="s">
        <v>435</v>
      </c>
      <c r="B2" s="357"/>
      <c r="C2" s="357"/>
      <c r="D2" s="357"/>
      <c r="E2" s="357"/>
    </row>
    <row r="3" spans="1:3" ht="15.75">
      <c r="A3" s="45"/>
      <c r="C3" s="45"/>
    </row>
    <row r="4" spans="1:5" s="10" customFormat="1" ht="31.5">
      <c r="A4" s="17" t="s">
        <v>9</v>
      </c>
      <c r="B4" s="17" t="s">
        <v>126</v>
      </c>
      <c r="C4" s="40" t="s">
        <v>4</v>
      </c>
      <c r="D4" s="4" t="s">
        <v>617</v>
      </c>
      <c r="E4" s="4" t="s">
        <v>618</v>
      </c>
    </row>
    <row r="5" spans="1:5" s="10" customFormat="1" ht="16.5">
      <c r="A5" s="68" t="s">
        <v>80</v>
      </c>
      <c r="B5" s="101"/>
      <c r="C5" s="81"/>
      <c r="D5" s="81"/>
      <c r="E5" s="81"/>
    </row>
    <row r="6" spans="1:5" s="10" customFormat="1" ht="15.75">
      <c r="A6" s="67" t="s">
        <v>73</v>
      </c>
      <c r="B6" s="100"/>
      <c r="C6" s="81"/>
      <c r="D6" s="81"/>
      <c r="E6" s="81"/>
    </row>
    <row r="7" spans="1:5" s="10" customFormat="1" ht="15.75">
      <c r="A7" s="43" t="s">
        <v>154</v>
      </c>
      <c r="B7" s="100"/>
      <c r="C7" s="82">
        <f>SUM(C8:C10)</f>
        <v>34609549</v>
      </c>
      <c r="D7" s="82">
        <f>SUM(D8:D10)</f>
        <v>35994579</v>
      </c>
      <c r="E7" s="82">
        <f>SUM(E8:E10)</f>
        <v>35542451</v>
      </c>
    </row>
    <row r="8" spans="1:5" s="10" customFormat="1" ht="15.75">
      <c r="A8" s="85" t="s">
        <v>375</v>
      </c>
      <c r="B8" s="98">
        <v>1</v>
      </c>
      <c r="C8" s="81">
        <f>COFOG!C57</f>
        <v>0</v>
      </c>
      <c r="D8" s="81">
        <f>COFOG!D57</f>
        <v>0</v>
      </c>
      <c r="E8" s="81">
        <f>COFOG!E57</f>
        <v>0</v>
      </c>
    </row>
    <row r="9" spans="1:5" s="10" customFormat="1" ht="15.75">
      <c r="A9" s="85" t="s">
        <v>218</v>
      </c>
      <c r="B9" s="98">
        <v>2</v>
      </c>
      <c r="C9" s="81">
        <f>COFOG!C58</f>
        <v>33043849</v>
      </c>
      <c r="D9" s="81">
        <f>COFOG!D58</f>
        <v>34428879</v>
      </c>
      <c r="E9" s="81">
        <f>COFOG!E58</f>
        <v>34041851</v>
      </c>
    </row>
    <row r="10" spans="1:5" s="10" customFormat="1" ht="15.75">
      <c r="A10" s="85" t="s">
        <v>110</v>
      </c>
      <c r="B10" s="98">
        <v>3</v>
      </c>
      <c r="C10" s="81">
        <f>COFOG!C59</f>
        <v>1565700</v>
      </c>
      <c r="D10" s="81">
        <f>COFOG!D59</f>
        <v>1565700</v>
      </c>
      <c r="E10" s="81">
        <f>COFOG!E59</f>
        <v>1500600</v>
      </c>
    </row>
    <row r="11" spans="1:5" s="10" customFormat="1" ht="31.5">
      <c r="A11" s="43" t="s">
        <v>156</v>
      </c>
      <c r="B11" s="100"/>
      <c r="C11" s="82">
        <f>SUM(C12:C14)</f>
        <v>4717526</v>
      </c>
      <c r="D11" s="82">
        <f>SUM(D12:D14)</f>
        <v>4895595</v>
      </c>
      <c r="E11" s="82">
        <f>SUM(E12:E14)</f>
        <v>4773847</v>
      </c>
    </row>
    <row r="12" spans="1:5" s="10" customFormat="1" ht="15.75">
      <c r="A12" s="85" t="s">
        <v>375</v>
      </c>
      <c r="B12" s="98">
        <v>1</v>
      </c>
      <c r="C12" s="81">
        <f>COFOG!F57</f>
        <v>0</v>
      </c>
      <c r="D12" s="81">
        <f>COFOG!G57</f>
        <v>0</v>
      </c>
      <c r="E12" s="81">
        <f>COFOG!H57</f>
        <v>0</v>
      </c>
    </row>
    <row r="13" spans="1:5" s="10" customFormat="1" ht="15.75">
      <c r="A13" s="85" t="s">
        <v>218</v>
      </c>
      <c r="B13" s="98">
        <v>2</v>
      </c>
      <c r="C13" s="81">
        <f>COFOG!F58</f>
        <v>4352726</v>
      </c>
      <c r="D13" s="81">
        <f>COFOG!G58</f>
        <v>4530795</v>
      </c>
      <c r="E13" s="81">
        <f>COFOG!H58</f>
        <v>4471714</v>
      </c>
    </row>
    <row r="14" spans="1:5" s="10" customFormat="1" ht="15.75">
      <c r="A14" s="85" t="s">
        <v>110</v>
      </c>
      <c r="B14" s="98">
        <v>3</v>
      </c>
      <c r="C14" s="81">
        <f>COFOG!F59</f>
        <v>364800</v>
      </c>
      <c r="D14" s="81">
        <f>COFOG!G59</f>
        <v>364800</v>
      </c>
      <c r="E14" s="81">
        <f>COFOG!H59</f>
        <v>302133</v>
      </c>
    </row>
    <row r="15" spans="1:7" s="10" customFormat="1" ht="15.75">
      <c r="A15" s="43" t="s">
        <v>157</v>
      </c>
      <c r="B15" s="100"/>
      <c r="C15" s="82">
        <f>SUM(C16:C18)</f>
        <v>17539794</v>
      </c>
      <c r="D15" s="82">
        <f>SUM(D16:D18)</f>
        <v>18722170</v>
      </c>
      <c r="E15" s="82">
        <f>SUM(E16:E18)</f>
        <v>15823227</v>
      </c>
      <c r="F15" s="12"/>
      <c r="G15" s="12"/>
    </row>
    <row r="16" spans="1:5" s="10" customFormat="1" ht="15.75">
      <c r="A16" s="85" t="s">
        <v>375</v>
      </c>
      <c r="B16" s="98">
        <v>1</v>
      </c>
      <c r="C16" s="81">
        <f>COFOG!I57</f>
        <v>0</v>
      </c>
      <c r="D16" s="81">
        <f>COFOG!J57</f>
        <v>0</v>
      </c>
      <c r="E16" s="81">
        <f>COFOG!K57</f>
        <v>0</v>
      </c>
    </row>
    <row r="17" spans="1:5" s="10" customFormat="1" ht="15.75">
      <c r="A17" s="85" t="s">
        <v>218</v>
      </c>
      <c r="B17" s="98">
        <v>2</v>
      </c>
      <c r="C17" s="81">
        <f>COFOG!I58</f>
        <v>17539794</v>
      </c>
      <c r="D17" s="81">
        <f>COFOG!J58</f>
        <v>18722170</v>
      </c>
      <c r="E17" s="81">
        <f>COFOG!K58</f>
        <v>15823227</v>
      </c>
    </row>
    <row r="18" spans="1:5" s="10" customFormat="1" ht="15.75">
      <c r="A18" s="85" t="s">
        <v>110</v>
      </c>
      <c r="B18" s="98">
        <v>3</v>
      </c>
      <c r="C18" s="81">
        <f>COFOG!I59</f>
        <v>0</v>
      </c>
      <c r="D18" s="81">
        <f>COFOG!J59</f>
        <v>0</v>
      </c>
      <c r="E18" s="81">
        <f>COFOG!K59</f>
        <v>0</v>
      </c>
    </row>
    <row r="19" spans="1:5" s="10" customFormat="1" ht="15.75">
      <c r="A19" s="67" t="s">
        <v>158</v>
      </c>
      <c r="B19" s="100"/>
      <c r="C19" s="81"/>
      <c r="D19" s="81"/>
      <c r="E19" s="81"/>
    </row>
    <row r="20" spans="1:5" s="10" customFormat="1" ht="31.5">
      <c r="A20" s="107" t="s">
        <v>161</v>
      </c>
      <c r="B20" s="100"/>
      <c r="C20" s="81">
        <f>SUM(C21:C22)</f>
        <v>162400</v>
      </c>
      <c r="D20" s="81">
        <f>SUM(D21:D22)</f>
        <v>140000</v>
      </c>
      <c r="E20" s="81">
        <f>SUM(E21:E22)</f>
        <v>140000</v>
      </c>
    </row>
    <row r="21" spans="1:5" s="10" customFormat="1" ht="31.5">
      <c r="A21" s="85" t="s">
        <v>167</v>
      </c>
      <c r="B21" s="100">
        <v>2</v>
      </c>
      <c r="C21" s="81">
        <v>162400</v>
      </c>
      <c r="D21" s="81">
        <v>140000</v>
      </c>
      <c r="E21" s="81">
        <v>140000</v>
      </c>
    </row>
    <row r="22" spans="1:5" s="10" customFormat="1" ht="15.75" hidden="1">
      <c r="A22" s="85" t="s">
        <v>168</v>
      </c>
      <c r="B22" s="100">
        <v>2</v>
      </c>
      <c r="C22" s="81"/>
      <c r="D22" s="81"/>
      <c r="E22" s="81"/>
    </row>
    <row r="23" spans="1:5" s="10" customFormat="1" ht="15.75">
      <c r="A23" s="108" t="s">
        <v>159</v>
      </c>
      <c r="B23" s="100"/>
      <c r="C23" s="81">
        <f>SUM(C20:C20)</f>
        <v>162400</v>
      </c>
      <c r="D23" s="81">
        <f>SUM(D20:D20)</f>
        <v>140000</v>
      </c>
      <c r="E23" s="81">
        <f>SUM(E20:E20)</f>
        <v>140000</v>
      </c>
    </row>
    <row r="24" spans="1:5" s="10" customFormat="1" ht="15.75" hidden="1">
      <c r="A24" s="63" t="s">
        <v>169</v>
      </c>
      <c r="B24" s="100"/>
      <c r="C24" s="81"/>
      <c r="D24" s="81"/>
      <c r="E24" s="81"/>
    </row>
    <row r="25" spans="1:5" s="10" customFormat="1" ht="47.25" hidden="1">
      <c r="A25" s="106" t="s">
        <v>166</v>
      </c>
      <c r="B25" s="100">
        <v>2</v>
      </c>
      <c r="C25" s="81"/>
      <c r="D25" s="81"/>
      <c r="E25" s="81"/>
    </row>
    <row r="26" spans="1:5" s="10" customFormat="1" ht="47.25" hidden="1">
      <c r="A26" s="106" t="s">
        <v>166</v>
      </c>
      <c r="B26" s="100">
        <v>3</v>
      </c>
      <c r="C26" s="81"/>
      <c r="D26" s="81"/>
      <c r="E26" s="81"/>
    </row>
    <row r="27" spans="1:5" s="10" customFormat="1" ht="15.75" hidden="1">
      <c r="A27" s="108" t="s">
        <v>165</v>
      </c>
      <c r="B27" s="100"/>
      <c r="C27" s="81">
        <f>SUM(C25:C26)</f>
        <v>0</v>
      </c>
      <c r="D27" s="81">
        <f>SUM(D25:D26)</f>
        <v>0</v>
      </c>
      <c r="E27" s="81">
        <f>SUM(E25:E26)</f>
        <v>0</v>
      </c>
    </row>
    <row r="28" spans="1:5" s="10" customFormat="1" ht="15.75" hidden="1">
      <c r="A28" s="107" t="s">
        <v>162</v>
      </c>
      <c r="B28" s="100"/>
      <c r="C28" s="81">
        <f>SUM(C29:C29)</f>
        <v>0</v>
      </c>
      <c r="D28" s="81">
        <f>SUM(D29:D29)</f>
        <v>0</v>
      </c>
      <c r="E28" s="81">
        <f>SUM(E29:E29)</f>
        <v>0</v>
      </c>
    </row>
    <row r="29" spans="1:5" s="10" customFormat="1" ht="15.75" hidden="1">
      <c r="A29" s="85" t="s">
        <v>406</v>
      </c>
      <c r="B29" s="100">
        <v>2</v>
      </c>
      <c r="C29" s="81"/>
      <c r="D29" s="81"/>
      <c r="E29" s="81"/>
    </row>
    <row r="30" spans="1:5" s="10" customFormat="1" ht="15.75" hidden="1">
      <c r="A30" s="85" t="s">
        <v>163</v>
      </c>
      <c r="B30" s="100">
        <v>2</v>
      </c>
      <c r="C30" s="81"/>
      <c r="D30" s="81"/>
      <c r="E30" s="81"/>
    </row>
    <row r="31" spans="1:5" s="10" customFormat="1" ht="31.5" hidden="1">
      <c r="A31" s="85" t="s">
        <v>164</v>
      </c>
      <c r="B31" s="100">
        <v>2</v>
      </c>
      <c r="C31" s="81"/>
      <c r="D31" s="81"/>
      <c r="E31" s="81"/>
    </row>
    <row r="32" spans="1:5" s="10" customFormat="1" ht="15.75">
      <c r="A32" s="85" t="s">
        <v>382</v>
      </c>
      <c r="B32" s="100"/>
      <c r="C32" s="81">
        <f>C33+C48</f>
        <v>3660000</v>
      </c>
      <c r="D32" s="81">
        <f>D33+D48</f>
        <v>4922400</v>
      </c>
      <c r="E32" s="81">
        <f>E33+E48</f>
        <v>4545700</v>
      </c>
    </row>
    <row r="33" spans="1:5" s="10" customFormat="1" ht="15.75">
      <c r="A33" s="85" t="s">
        <v>383</v>
      </c>
      <c r="B33" s="100"/>
      <c r="C33" s="81">
        <f>SUM(C34:C47)</f>
        <v>3460000</v>
      </c>
      <c r="D33" s="81">
        <f>SUM(D34:D47)</f>
        <v>4622400</v>
      </c>
      <c r="E33" s="81">
        <f>SUM(E34:E47)</f>
        <v>4245700</v>
      </c>
    </row>
    <row r="34" spans="1:5" s="10" customFormat="1" ht="15.75">
      <c r="A34" s="85" t="s">
        <v>385</v>
      </c>
      <c r="B34" s="100">
        <v>2</v>
      </c>
      <c r="C34" s="81">
        <v>380000</v>
      </c>
      <c r="D34" s="81">
        <v>580000</v>
      </c>
      <c r="E34" s="81">
        <v>580000</v>
      </c>
    </row>
    <row r="35" spans="1:5" s="10" customFormat="1" ht="31.5">
      <c r="A35" s="85" t="s">
        <v>393</v>
      </c>
      <c r="B35" s="100">
        <v>2</v>
      </c>
      <c r="C35" s="81">
        <v>1500000</v>
      </c>
      <c r="D35" s="81">
        <v>1172400</v>
      </c>
      <c r="E35" s="81">
        <v>1168700</v>
      </c>
    </row>
    <row r="36" spans="1:5" s="10" customFormat="1" ht="31.5">
      <c r="A36" s="85" t="s">
        <v>503</v>
      </c>
      <c r="B36" s="100">
        <v>2</v>
      </c>
      <c r="C36" s="81">
        <v>500000</v>
      </c>
      <c r="D36" s="81">
        <v>780000</v>
      </c>
      <c r="E36" s="81">
        <v>780000</v>
      </c>
    </row>
    <row r="37" spans="1:5" s="10" customFormat="1" ht="31.5">
      <c r="A37" s="85" t="s">
        <v>386</v>
      </c>
      <c r="B37" s="100">
        <v>2</v>
      </c>
      <c r="C37" s="81"/>
      <c r="D37" s="81">
        <v>140000</v>
      </c>
      <c r="E37" s="81"/>
    </row>
    <row r="38" spans="1:7" s="10" customFormat="1" ht="31.5">
      <c r="A38" s="85" t="s">
        <v>394</v>
      </c>
      <c r="B38" s="100">
        <v>2</v>
      </c>
      <c r="C38" s="81">
        <v>100000</v>
      </c>
      <c r="D38" s="81">
        <v>100000</v>
      </c>
      <c r="E38" s="81">
        <v>50000</v>
      </c>
      <c r="G38" s="149"/>
    </row>
    <row r="39" spans="1:5" s="10" customFormat="1" ht="31.5">
      <c r="A39" s="85" t="s">
        <v>392</v>
      </c>
      <c r="B39" s="100">
        <v>2</v>
      </c>
      <c r="C39" s="81">
        <v>100000</v>
      </c>
      <c r="D39" s="81">
        <v>100000</v>
      </c>
      <c r="E39" s="81">
        <v>100000</v>
      </c>
    </row>
    <row r="40" spans="1:5" s="10" customFormat="1" ht="15.75">
      <c r="A40" s="85" t="s">
        <v>391</v>
      </c>
      <c r="B40" s="100">
        <v>2</v>
      </c>
      <c r="C40" s="81">
        <v>200000</v>
      </c>
      <c r="D40" s="81">
        <v>76000</v>
      </c>
      <c r="E40" s="81"/>
    </row>
    <row r="41" spans="1:7" s="10" customFormat="1" ht="15.75">
      <c r="A41" s="85" t="s">
        <v>390</v>
      </c>
      <c r="B41" s="100">
        <v>2</v>
      </c>
      <c r="C41" s="81">
        <v>250000</v>
      </c>
      <c r="D41" s="81">
        <v>684000</v>
      </c>
      <c r="E41" s="81">
        <v>672000</v>
      </c>
      <c r="G41" s="149"/>
    </row>
    <row r="42" spans="1:7" s="10" customFormat="1" ht="15.75">
      <c r="A42" s="85" t="s">
        <v>389</v>
      </c>
      <c r="B42" s="100">
        <v>2</v>
      </c>
      <c r="C42" s="81">
        <v>100000</v>
      </c>
      <c r="D42" s="81">
        <v>480000</v>
      </c>
      <c r="E42" s="81">
        <v>480000</v>
      </c>
      <c r="G42" s="149"/>
    </row>
    <row r="43" spans="1:7" s="10" customFormat="1" ht="31.5">
      <c r="A43" s="85" t="s">
        <v>388</v>
      </c>
      <c r="B43" s="100">
        <v>2</v>
      </c>
      <c r="C43" s="81">
        <v>270000</v>
      </c>
      <c r="D43" s="81">
        <v>270000</v>
      </c>
      <c r="E43" s="81">
        <v>200000</v>
      </c>
      <c r="G43" s="149"/>
    </row>
    <row r="44" spans="1:7" s="10" customFormat="1" ht="15.75">
      <c r="A44" s="85" t="s">
        <v>439</v>
      </c>
      <c r="B44" s="100">
        <v>2</v>
      </c>
      <c r="C44" s="81">
        <v>60000</v>
      </c>
      <c r="D44" s="81">
        <v>60000</v>
      </c>
      <c r="E44" s="81">
        <v>35000</v>
      </c>
      <c r="G44" s="149"/>
    </row>
    <row r="45" spans="1:5" s="10" customFormat="1" ht="15.75" hidden="1">
      <c r="A45" s="85" t="s">
        <v>387</v>
      </c>
      <c r="B45" s="100">
        <v>2</v>
      </c>
      <c r="C45" s="81"/>
      <c r="D45" s="81"/>
      <c r="E45" s="81"/>
    </row>
    <row r="46" spans="1:7" s="10" customFormat="1" ht="15.75">
      <c r="A46" s="85" t="s">
        <v>395</v>
      </c>
      <c r="B46" s="100">
        <v>2</v>
      </c>
      <c r="C46" s="81"/>
      <c r="D46" s="81">
        <v>180000</v>
      </c>
      <c r="E46" s="81">
        <v>180000</v>
      </c>
      <c r="G46" s="149"/>
    </row>
    <row r="47" spans="1:5" s="10" customFormat="1" ht="15.75">
      <c r="A47" s="85" t="s">
        <v>396</v>
      </c>
      <c r="B47" s="100">
        <v>2</v>
      </c>
      <c r="C47" s="81"/>
      <c r="D47" s="81">
        <v>0</v>
      </c>
      <c r="E47" s="81"/>
    </row>
    <row r="48" spans="1:5" s="10" customFormat="1" ht="15.75">
      <c r="A48" s="85" t="s">
        <v>384</v>
      </c>
      <c r="B48" s="100"/>
      <c r="C48" s="81">
        <f>SUM(C49:C58)</f>
        <v>200000</v>
      </c>
      <c r="D48" s="81">
        <f>SUM(D49:D58)</f>
        <v>300000</v>
      </c>
      <c r="E48" s="81">
        <f>SUM(E49:E58)</f>
        <v>300000</v>
      </c>
    </row>
    <row r="49" spans="1:5" s="10" customFormat="1" ht="15.75" hidden="1">
      <c r="A49" s="85" t="s">
        <v>397</v>
      </c>
      <c r="B49" s="100">
        <v>2</v>
      </c>
      <c r="C49" s="81"/>
      <c r="D49" s="81"/>
      <c r="E49" s="81"/>
    </row>
    <row r="50" spans="1:5" s="10" customFormat="1" ht="31.5" hidden="1">
      <c r="A50" s="85" t="s">
        <v>398</v>
      </c>
      <c r="B50" s="100">
        <v>2</v>
      </c>
      <c r="C50" s="81"/>
      <c r="D50" s="81"/>
      <c r="E50" s="81"/>
    </row>
    <row r="51" spans="1:5" s="10" customFormat="1" ht="47.25">
      <c r="A51" s="85" t="s">
        <v>399</v>
      </c>
      <c r="B51" s="100">
        <v>2</v>
      </c>
      <c r="C51" s="81"/>
      <c r="D51" s="81">
        <v>300000</v>
      </c>
      <c r="E51" s="81">
        <v>300000</v>
      </c>
    </row>
    <row r="52" spans="1:5" s="10" customFormat="1" ht="15.75">
      <c r="A52" s="85" t="s">
        <v>400</v>
      </c>
      <c r="B52" s="100">
        <v>2</v>
      </c>
      <c r="C52" s="81">
        <v>200000</v>
      </c>
      <c r="D52" s="81">
        <v>0</v>
      </c>
      <c r="E52" s="81"/>
    </row>
    <row r="53" spans="1:5" s="10" customFormat="1" ht="15.75" hidden="1">
      <c r="A53" s="85" t="s">
        <v>401</v>
      </c>
      <c r="B53" s="100">
        <v>2</v>
      </c>
      <c r="C53" s="81"/>
      <c r="D53" s="81"/>
      <c r="E53" s="81"/>
    </row>
    <row r="54" spans="1:5" s="10" customFormat="1" ht="15.75" hidden="1">
      <c r="A54" s="85" t="s">
        <v>402</v>
      </c>
      <c r="B54" s="100">
        <v>2</v>
      </c>
      <c r="C54" s="81"/>
      <c r="D54" s="81"/>
      <c r="E54" s="81"/>
    </row>
    <row r="55" spans="1:5" s="10" customFormat="1" ht="15.75" hidden="1">
      <c r="A55" s="85" t="s">
        <v>403</v>
      </c>
      <c r="B55" s="100">
        <v>2</v>
      </c>
      <c r="C55" s="81"/>
      <c r="D55" s="81"/>
      <c r="E55" s="81"/>
    </row>
    <row r="56" spans="1:5" s="10" customFormat="1" ht="15.75" hidden="1">
      <c r="A56" s="85" t="s">
        <v>438</v>
      </c>
      <c r="B56" s="100">
        <v>2</v>
      </c>
      <c r="C56" s="81"/>
      <c r="D56" s="81"/>
      <c r="E56" s="81"/>
    </row>
    <row r="57" spans="1:5" s="10" customFormat="1" ht="15.75" hidden="1">
      <c r="A57" s="85" t="s">
        <v>404</v>
      </c>
      <c r="B57" s="100">
        <v>2</v>
      </c>
      <c r="C57" s="81"/>
      <c r="D57" s="81"/>
      <c r="E57" s="81"/>
    </row>
    <row r="58" spans="1:5" s="10" customFormat="1" ht="15.75" hidden="1">
      <c r="A58" s="85" t="s">
        <v>405</v>
      </c>
      <c r="B58" s="100">
        <v>2</v>
      </c>
      <c r="C58" s="81"/>
      <c r="D58" s="81"/>
      <c r="E58" s="81"/>
    </row>
    <row r="59" spans="1:5" s="10" customFormat="1" ht="15.75">
      <c r="A59" s="108" t="s">
        <v>160</v>
      </c>
      <c r="B59" s="100"/>
      <c r="C59" s="81">
        <f>SUM(C30:C32)+SUM(C28:C28)</f>
        <v>3660000</v>
      </c>
      <c r="D59" s="81">
        <f>SUM(D30:D32)+SUM(D28:D28)</f>
        <v>4922400</v>
      </c>
      <c r="E59" s="81">
        <f>SUM(E30:E32)+SUM(E28:E28)</f>
        <v>4545700</v>
      </c>
    </row>
    <row r="60" spans="1:7" s="10" customFormat="1" ht="15.75">
      <c r="A60" s="43" t="s">
        <v>158</v>
      </c>
      <c r="B60" s="100"/>
      <c r="C60" s="82">
        <f>SUM(C61:C63)</f>
        <v>3822400</v>
      </c>
      <c r="D60" s="82">
        <f>SUM(D61:D63)</f>
        <v>5062400</v>
      </c>
      <c r="E60" s="82">
        <f>SUM(E61:E63)</f>
        <v>4685700</v>
      </c>
      <c r="G60" s="12"/>
    </row>
    <row r="61" spans="1:5" s="10" customFormat="1" ht="15.75">
      <c r="A61" s="85" t="s">
        <v>375</v>
      </c>
      <c r="B61" s="98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</row>
    <row r="62" spans="1:5" s="10" customFormat="1" ht="15.75">
      <c r="A62" s="85" t="s">
        <v>218</v>
      </c>
      <c r="B62" s="98">
        <v>2</v>
      </c>
      <c r="C62" s="81">
        <f>SUMIF($B$19:$B$60,"2",C$19:C$60)</f>
        <v>3822400</v>
      </c>
      <c r="D62" s="81">
        <f>SUMIF($B$19:$B$60,"2",D$19:D$60)</f>
        <v>5062400</v>
      </c>
      <c r="E62" s="81">
        <f>SUMIF($B$19:$B$60,"2",E$19:E$60)</f>
        <v>4685700</v>
      </c>
    </row>
    <row r="63" spans="1:5" s="10" customFormat="1" ht="15.75">
      <c r="A63" s="85" t="s">
        <v>110</v>
      </c>
      <c r="B63" s="98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</row>
    <row r="64" spans="1:5" s="10" customFormat="1" ht="15.75">
      <c r="A64" s="66" t="s">
        <v>219</v>
      </c>
      <c r="B64" s="17"/>
      <c r="C64" s="81"/>
      <c r="D64" s="81"/>
      <c r="E64" s="81"/>
    </row>
    <row r="65" spans="1:5" s="10" customFormat="1" ht="15.75" hidden="1">
      <c r="A65" s="63" t="s">
        <v>172</v>
      </c>
      <c r="B65" s="17"/>
      <c r="C65" s="81"/>
      <c r="D65" s="81"/>
      <c r="E65" s="81"/>
    </row>
    <row r="66" spans="1:5" s="10" customFormat="1" ht="31.5">
      <c r="A66" s="63" t="s">
        <v>409</v>
      </c>
      <c r="B66" s="17">
        <v>2</v>
      </c>
      <c r="C66" s="81">
        <v>0</v>
      </c>
      <c r="D66" s="81">
        <v>5133</v>
      </c>
      <c r="E66" s="81">
        <v>5132</v>
      </c>
    </row>
    <row r="67" spans="1:5" s="10" customFormat="1" ht="31.5">
      <c r="A67" s="63" t="s">
        <v>597</v>
      </c>
      <c r="B67" s="17">
        <v>2</v>
      </c>
      <c r="C67" s="81">
        <v>0</v>
      </c>
      <c r="D67" s="81">
        <v>89256</v>
      </c>
      <c r="E67" s="81">
        <v>89256</v>
      </c>
    </row>
    <row r="68" spans="1:5" s="10" customFormat="1" ht="31.5" hidden="1">
      <c r="A68" s="63" t="s">
        <v>408</v>
      </c>
      <c r="B68" s="17"/>
      <c r="C68" s="81"/>
      <c r="D68" s="81"/>
      <c r="E68" s="81"/>
    </row>
    <row r="69" spans="1:5" s="10" customFormat="1" ht="15.75" hidden="1">
      <c r="A69" s="63" t="s">
        <v>407</v>
      </c>
      <c r="B69" s="17"/>
      <c r="C69" s="81"/>
      <c r="D69" s="81"/>
      <c r="E69" s="81"/>
    </row>
    <row r="70" spans="1:5" s="10" customFormat="1" ht="15.75" hidden="1">
      <c r="A70" s="63"/>
      <c r="B70" s="17"/>
      <c r="C70" s="81"/>
      <c r="D70" s="81"/>
      <c r="E70" s="81"/>
    </row>
    <row r="71" spans="1:5" s="10" customFormat="1" ht="31.5" hidden="1">
      <c r="A71" s="63" t="s">
        <v>170</v>
      </c>
      <c r="B71" s="17"/>
      <c r="C71" s="81"/>
      <c r="D71" s="81"/>
      <c r="E71" s="81"/>
    </row>
    <row r="72" spans="1:5" s="10" customFormat="1" ht="15.75" hidden="1">
      <c r="A72" s="63"/>
      <c r="B72" s="17"/>
      <c r="C72" s="81"/>
      <c r="D72" s="81"/>
      <c r="E72" s="81"/>
    </row>
    <row r="73" spans="1:5" s="10" customFormat="1" ht="31.5" hidden="1">
      <c r="A73" s="63" t="s">
        <v>171</v>
      </c>
      <c r="B73" s="17"/>
      <c r="C73" s="81"/>
      <c r="D73" s="81"/>
      <c r="E73" s="81"/>
    </row>
    <row r="74" spans="1:5" s="10" customFormat="1" ht="15.75" hidden="1">
      <c r="A74" s="63"/>
      <c r="B74" s="17"/>
      <c r="C74" s="81"/>
      <c r="D74" s="81"/>
      <c r="E74" s="81"/>
    </row>
    <row r="75" spans="1:5" s="10" customFormat="1" ht="31.5" hidden="1">
      <c r="A75" s="63" t="s">
        <v>174</v>
      </c>
      <c r="B75" s="17"/>
      <c r="C75" s="81"/>
      <c r="D75" s="81"/>
      <c r="E75" s="81"/>
    </row>
    <row r="76" spans="1:5" s="10" customFormat="1" ht="15.75">
      <c r="A76" s="85" t="s">
        <v>130</v>
      </c>
      <c r="B76" s="100">
        <v>2</v>
      </c>
      <c r="C76" s="81">
        <v>100000</v>
      </c>
      <c r="D76" s="81">
        <v>100000</v>
      </c>
      <c r="E76" s="81">
        <v>100000</v>
      </c>
    </row>
    <row r="77" spans="1:5" s="10" customFormat="1" ht="15.75" hidden="1">
      <c r="A77" s="84" t="s">
        <v>104</v>
      </c>
      <c r="B77" s="17"/>
      <c r="C77" s="81"/>
      <c r="D77" s="81"/>
      <c r="E77" s="81"/>
    </row>
    <row r="78" spans="1:5" s="10" customFormat="1" ht="15.75">
      <c r="A78" s="107" t="s">
        <v>129</v>
      </c>
      <c r="B78" s="17"/>
      <c r="C78" s="81">
        <f>SUM(C76:C77)</f>
        <v>100000</v>
      </c>
      <c r="D78" s="81">
        <f>SUM(D76:D77)</f>
        <v>100000</v>
      </c>
      <c r="E78" s="81">
        <f>SUM(E76:E77)</f>
        <v>100000</v>
      </c>
    </row>
    <row r="79" spans="1:5" s="10" customFormat="1" ht="15.75">
      <c r="A79" s="85" t="s">
        <v>115</v>
      </c>
      <c r="B79" s="17">
        <v>2</v>
      </c>
      <c r="C79" s="81">
        <v>984143</v>
      </c>
      <c r="D79" s="81">
        <v>984143</v>
      </c>
      <c r="E79" s="81">
        <v>984143</v>
      </c>
    </row>
    <row r="80" spans="1:5" s="10" customFormat="1" ht="15.75" hidden="1">
      <c r="A80" s="84" t="s">
        <v>431</v>
      </c>
      <c r="B80" s="100">
        <v>2</v>
      </c>
      <c r="C80" s="81"/>
      <c r="D80" s="81"/>
      <c r="E80" s="81"/>
    </row>
    <row r="81" spans="1:5" s="10" customFormat="1" ht="15.75">
      <c r="A81" s="84" t="s">
        <v>573</v>
      </c>
      <c r="B81" s="100">
        <v>2</v>
      </c>
      <c r="C81" s="81">
        <v>61573</v>
      </c>
      <c r="D81" s="81">
        <v>61573</v>
      </c>
      <c r="E81" s="81">
        <v>61572</v>
      </c>
    </row>
    <row r="82" spans="1:5" s="10" customFormat="1" ht="15.75" hidden="1">
      <c r="A82" s="84" t="s">
        <v>432</v>
      </c>
      <c r="B82" s="100">
        <v>2</v>
      </c>
      <c r="C82" s="81"/>
      <c r="D82" s="81"/>
      <c r="E82" s="81"/>
    </row>
    <row r="83" spans="1:5" s="10" customFormat="1" ht="15.75" hidden="1">
      <c r="A83" s="84" t="s">
        <v>441</v>
      </c>
      <c r="B83" s="100">
        <v>2</v>
      </c>
      <c r="C83" s="81"/>
      <c r="D83" s="81"/>
      <c r="E83" s="81"/>
    </row>
    <row r="84" spans="1:5" s="10" customFormat="1" ht="15.75" hidden="1">
      <c r="A84" s="84" t="s">
        <v>433</v>
      </c>
      <c r="B84" s="100">
        <v>2</v>
      </c>
      <c r="C84" s="81"/>
      <c r="D84" s="81"/>
      <c r="E84" s="81"/>
    </row>
    <row r="85" spans="1:5" s="10" customFormat="1" ht="15.75">
      <c r="A85" s="84" t="s">
        <v>574</v>
      </c>
      <c r="B85" s="100">
        <v>2</v>
      </c>
      <c r="C85" s="81">
        <v>207510</v>
      </c>
      <c r="D85" s="81">
        <v>207510</v>
      </c>
      <c r="E85" s="81">
        <v>207510</v>
      </c>
    </row>
    <row r="86" spans="1:5" s="10" customFormat="1" ht="15.75">
      <c r="A86" s="132" t="s">
        <v>535</v>
      </c>
      <c r="B86" s="100">
        <v>2</v>
      </c>
      <c r="C86" s="81">
        <v>20000</v>
      </c>
      <c r="D86" s="81">
        <v>20000</v>
      </c>
      <c r="E86" s="81">
        <v>20000</v>
      </c>
    </row>
    <row r="87" spans="1:5" s="10" customFormat="1" ht="31.5">
      <c r="A87" s="107" t="s">
        <v>175</v>
      </c>
      <c r="B87" s="17"/>
      <c r="C87" s="81">
        <f>SUM(C79:C86)</f>
        <v>1273226</v>
      </c>
      <c r="D87" s="81">
        <f>SUM(D79:D86)</f>
        <v>1273226</v>
      </c>
      <c r="E87" s="81">
        <f>SUM(E79:E86)</f>
        <v>1273225</v>
      </c>
    </row>
    <row r="88" spans="1:5" s="10" customFormat="1" ht="15.75" hidden="1">
      <c r="A88" s="84" t="s">
        <v>443</v>
      </c>
      <c r="B88" s="100">
        <v>2</v>
      </c>
      <c r="C88" s="81"/>
      <c r="D88" s="81"/>
      <c r="E88" s="81"/>
    </row>
    <row r="89" spans="1:5" s="10" customFormat="1" ht="15.75" hidden="1">
      <c r="A89" s="84" t="s">
        <v>444</v>
      </c>
      <c r="B89" s="100">
        <v>2</v>
      </c>
      <c r="C89" s="81"/>
      <c r="D89" s="81"/>
      <c r="E89" s="81"/>
    </row>
    <row r="90" spans="1:5" s="10" customFormat="1" ht="15.75" hidden="1">
      <c r="A90" s="84" t="s">
        <v>445</v>
      </c>
      <c r="B90" s="100">
        <v>2</v>
      </c>
      <c r="C90" s="81"/>
      <c r="D90" s="81"/>
      <c r="E90" s="81"/>
    </row>
    <row r="91" spans="1:5" s="10" customFormat="1" ht="15.75" hidden="1">
      <c r="A91" s="84" t="s">
        <v>446</v>
      </c>
      <c r="B91" s="100">
        <v>2</v>
      </c>
      <c r="C91" s="81"/>
      <c r="D91" s="81"/>
      <c r="E91" s="81"/>
    </row>
    <row r="92" spans="1:5" s="10" customFormat="1" ht="15.75" hidden="1">
      <c r="A92" s="84" t="s">
        <v>447</v>
      </c>
      <c r="B92" s="100">
        <v>2</v>
      </c>
      <c r="C92" s="81"/>
      <c r="D92" s="81"/>
      <c r="E92" s="81"/>
    </row>
    <row r="93" spans="1:5" s="10" customFormat="1" ht="15.75">
      <c r="A93" s="84" t="s">
        <v>575</v>
      </c>
      <c r="B93" s="100">
        <v>2</v>
      </c>
      <c r="C93" s="81">
        <v>255661</v>
      </c>
      <c r="D93" s="81">
        <v>255661</v>
      </c>
      <c r="E93" s="81">
        <v>255661</v>
      </c>
    </row>
    <row r="94" spans="1:5" s="10" customFormat="1" ht="15.75">
      <c r="A94" s="84" t="s">
        <v>576</v>
      </c>
      <c r="B94" s="17">
        <v>2</v>
      </c>
      <c r="C94" s="81">
        <v>100000</v>
      </c>
      <c r="D94" s="81">
        <v>100000</v>
      </c>
      <c r="E94" s="81">
        <v>100000</v>
      </c>
    </row>
    <row r="95" spans="1:5" s="10" customFormat="1" ht="15.75" hidden="1">
      <c r="A95" s="84" t="s">
        <v>450</v>
      </c>
      <c r="B95" s="17">
        <v>2</v>
      </c>
      <c r="C95" s="81"/>
      <c r="D95" s="81"/>
      <c r="E95" s="81"/>
    </row>
    <row r="96" spans="1:5" s="10" customFormat="1" ht="15.75" hidden="1">
      <c r="A96" s="84" t="s">
        <v>504</v>
      </c>
      <c r="B96" s="17">
        <v>2</v>
      </c>
      <c r="C96" s="81"/>
      <c r="D96" s="81"/>
      <c r="E96" s="81"/>
    </row>
    <row r="97" spans="1:5" s="10" customFormat="1" ht="15.75" hidden="1">
      <c r="A97" s="84" t="s">
        <v>104</v>
      </c>
      <c r="B97" s="17"/>
      <c r="C97" s="81"/>
      <c r="D97" s="81"/>
      <c r="E97" s="81"/>
    </row>
    <row r="98" spans="1:5" s="10" customFormat="1" ht="15.75">
      <c r="A98" s="107" t="s">
        <v>176</v>
      </c>
      <c r="B98" s="17"/>
      <c r="C98" s="81">
        <f>SUM(C88:C97)</f>
        <v>355661</v>
      </c>
      <c r="D98" s="81">
        <f>SUM(D88:D97)</f>
        <v>355661</v>
      </c>
      <c r="E98" s="81">
        <f>SUM(E88:E97)</f>
        <v>355661</v>
      </c>
    </row>
    <row r="99" spans="1:5" s="10" customFormat="1" ht="31.5">
      <c r="A99" s="108" t="s">
        <v>173</v>
      </c>
      <c r="B99" s="17"/>
      <c r="C99" s="81">
        <f>C78+C87+C98</f>
        <v>1728887</v>
      </c>
      <c r="D99" s="81">
        <f>D78+D87+D98</f>
        <v>1728887</v>
      </c>
      <c r="E99" s="81">
        <f>E78+E87+E98</f>
        <v>1728886</v>
      </c>
    </row>
    <row r="100" spans="1:5" s="10" customFormat="1" ht="15.75" hidden="1">
      <c r="A100" s="63"/>
      <c r="B100" s="100"/>
      <c r="C100" s="81"/>
      <c r="D100" s="81"/>
      <c r="E100" s="81"/>
    </row>
    <row r="101" spans="1:5" s="10" customFormat="1" ht="31.5" hidden="1">
      <c r="A101" s="63" t="s">
        <v>177</v>
      </c>
      <c r="B101" s="100"/>
      <c r="C101" s="81"/>
      <c r="D101" s="81"/>
      <c r="E101" s="81"/>
    </row>
    <row r="102" spans="1:5" s="10" customFormat="1" ht="15.75">
      <c r="A102" s="85" t="s">
        <v>428</v>
      </c>
      <c r="B102" s="100">
        <v>2</v>
      </c>
      <c r="C102" s="81">
        <v>100000</v>
      </c>
      <c r="D102" s="81">
        <v>100000</v>
      </c>
      <c r="E102" s="81">
        <v>81000</v>
      </c>
    </row>
    <row r="103" spans="1:5" s="10" customFormat="1" ht="31.5">
      <c r="A103" s="63" t="s">
        <v>178</v>
      </c>
      <c r="B103" s="100"/>
      <c r="C103" s="81">
        <f>SUM(C102)</f>
        <v>100000</v>
      </c>
      <c r="D103" s="81">
        <f>SUM(D102)</f>
        <v>100000</v>
      </c>
      <c r="E103" s="81">
        <f>SUM(E102)</f>
        <v>81000</v>
      </c>
    </row>
    <row r="104" spans="1:5" s="10" customFormat="1" ht="15.75" hidden="1">
      <c r="A104" s="63" t="s">
        <v>179</v>
      </c>
      <c r="B104" s="100"/>
      <c r="C104" s="81"/>
      <c r="D104" s="81"/>
      <c r="E104" s="81"/>
    </row>
    <row r="105" spans="1:5" s="10" customFormat="1" ht="15.75" hidden="1">
      <c r="A105" s="63" t="s">
        <v>180</v>
      </c>
      <c r="B105" s="100"/>
      <c r="C105" s="81"/>
      <c r="D105" s="81"/>
      <c r="E105" s="81"/>
    </row>
    <row r="106" spans="1:5" s="10" customFormat="1" ht="15.75" hidden="1">
      <c r="A106" s="118" t="s">
        <v>430</v>
      </c>
      <c r="B106" s="100">
        <v>2</v>
      </c>
      <c r="C106" s="81"/>
      <c r="D106" s="81"/>
      <c r="E106" s="81"/>
    </row>
    <row r="107" spans="1:5" s="10" customFormat="1" ht="15.75">
      <c r="A107" s="118" t="s">
        <v>451</v>
      </c>
      <c r="B107" s="100">
        <v>2</v>
      </c>
      <c r="C107" s="81">
        <v>400000</v>
      </c>
      <c r="D107" s="81">
        <v>400000</v>
      </c>
      <c r="E107" s="81">
        <v>400000</v>
      </c>
    </row>
    <row r="108" spans="1:5" s="10" customFormat="1" ht="15.75" hidden="1">
      <c r="A108" s="118" t="s">
        <v>429</v>
      </c>
      <c r="B108" s="100">
        <v>2</v>
      </c>
      <c r="C108" s="81"/>
      <c r="D108" s="81"/>
      <c r="E108" s="81"/>
    </row>
    <row r="109" spans="1:5" s="10" customFormat="1" ht="15.75" hidden="1">
      <c r="A109" s="118" t="s">
        <v>452</v>
      </c>
      <c r="B109" s="100">
        <v>2</v>
      </c>
      <c r="C109" s="81"/>
      <c r="D109" s="81"/>
      <c r="E109" s="81"/>
    </row>
    <row r="110" spans="1:5" s="10" customFormat="1" ht="15.75">
      <c r="A110" s="109" t="s">
        <v>181</v>
      </c>
      <c r="B110" s="100"/>
      <c r="C110" s="81">
        <f>SUM(C106:C109)</f>
        <v>400000</v>
      </c>
      <c r="D110" s="81">
        <f>SUM(D106:D109)</f>
        <v>400000</v>
      </c>
      <c r="E110" s="81">
        <f>SUM(E106:E109)</f>
        <v>400000</v>
      </c>
    </row>
    <row r="111" spans="1:5" s="10" customFormat="1" ht="15.75" hidden="1">
      <c r="A111" s="85" t="s">
        <v>128</v>
      </c>
      <c r="B111" s="100">
        <v>2</v>
      </c>
      <c r="C111" s="81"/>
      <c r="D111" s="81"/>
      <c r="E111" s="81"/>
    </row>
    <row r="112" spans="1:5" s="10" customFormat="1" ht="15.75" hidden="1">
      <c r="A112" s="85"/>
      <c r="B112" s="100"/>
      <c r="C112" s="81"/>
      <c r="D112" s="81"/>
      <c r="E112" s="81"/>
    </row>
    <row r="113" spans="1:5" s="10" customFormat="1" ht="15.75" hidden="1">
      <c r="A113" s="109" t="s">
        <v>127</v>
      </c>
      <c r="B113" s="100"/>
      <c r="C113" s="81">
        <f>SUM(C111:C112)</f>
        <v>0</v>
      </c>
      <c r="D113" s="81">
        <f>SUM(D111:D112)</f>
        <v>0</v>
      </c>
      <c r="E113" s="81">
        <f>SUM(E111:E112)</f>
        <v>0</v>
      </c>
    </row>
    <row r="114" spans="1:5" s="10" customFormat="1" ht="15.75" hidden="1">
      <c r="A114" s="85"/>
      <c r="B114" s="100"/>
      <c r="C114" s="81"/>
      <c r="D114" s="81"/>
      <c r="E114" s="81"/>
    </row>
    <row r="115" spans="1:5" s="10" customFormat="1" ht="15.75">
      <c r="A115" s="85" t="s">
        <v>453</v>
      </c>
      <c r="B115" s="100">
        <v>2</v>
      </c>
      <c r="C115" s="81"/>
      <c r="D115" s="81">
        <v>1442100</v>
      </c>
      <c r="E115" s="81">
        <v>1442100</v>
      </c>
    </row>
    <row r="116" spans="1:5" s="10" customFormat="1" ht="15.75">
      <c r="A116" s="109" t="s">
        <v>182</v>
      </c>
      <c r="B116" s="100"/>
      <c r="C116" s="81">
        <f>SUM(C114:C115)</f>
        <v>0</v>
      </c>
      <c r="D116" s="81">
        <f>SUM(D114:D115)</f>
        <v>1442100</v>
      </c>
      <c r="E116" s="81">
        <f>SUM(E114:E115)</f>
        <v>1442100</v>
      </c>
    </row>
    <row r="117" spans="1:5" s="10" customFormat="1" ht="15.75" hidden="1">
      <c r="A117" s="67"/>
      <c r="B117" s="100"/>
      <c r="C117" s="81"/>
      <c r="D117" s="81"/>
      <c r="E117" s="81"/>
    </row>
    <row r="118" spans="1:5" s="10" customFormat="1" ht="15.75" hidden="1">
      <c r="A118" s="63"/>
      <c r="B118" s="100"/>
      <c r="C118" s="81"/>
      <c r="D118" s="81"/>
      <c r="E118" s="81"/>
    </row>
    <row r="119" spans="1:5" s="10" customFormat="1" ht="31.5">
      <c r="A119" s="108" t="s">
        <v>410</v>
      </c>
      <c r="B119" s="100"/>
      <c r="C119" s="81">
        <f>C110+C113+C116</f>
        <v>400000</v>
      </c>
      <c r="D119" s="81">
        <f>D110+D113+D116</f>
        <v>1842100</v>
      </c>
      <c r="E119" s="81">
        <f>E110+E113+E116</f>
        <v>1842100</v>
      </c>
    </row>
    <row r="120" spans="1:5" s="10" customFormat="1" ht="15.75">
      <c r="A120" s="85" t="s">
        <v>201</v>
      </c>
      <c r="B120" s="100">
        <v>2</v>
      </c>
      <c r="C120" s="81">
        <v>161449</v>
      </c>
      <c r="D120" s="81">
        <v>0</v>
      </c>
      <c r="E120" s="81"/>
    </row>
    <row r="121" spans="1:5" s="10" customFormat="1" ht="15.75" hidden="1">
      <c r="A121" s="85" t="s">
        <v>202</v>
      </c>
      <c r="B121" s="100">
        <v>2</v>
      </c>
      <c r="C121" s="81"/>
      <c r="D121" s="81"/>
      <c r="E121" s="81"/>
    </row>
    <row r="122" spans="1:5" s="10" customFormat="1" ht="15.75">
      <c r="A122" s="63" t="s">
        <v>411</v>
      </c>
      <c r="B122" s="100"/>
      <c r="C122" s="81">
        <f>SUM(C120:C121)</f>
        <v>161449</v>
      </c>
      <c r="D122" s="81">
        <f>SUM(D120:D121)</f>
        <v>0</v>
      </c>
      <c r="E122" s="81">
        <f>SUM(E120:E121)</f>
        <v>0</v>
      </c>
    </row>
    <row r="123" spans="1:5" s="10" customFormat="1" ht="15.75">
      <c r="A123" s="65" t="s">
        <v>219</v>
      </c>
      <c r="B123" s="100"/>
      <c r="C123" s="82">
        <f>SUM(C124:C124:C126)</f>
        <v>2390336</v>
      </c>
      <c r="D123" s="82">
        <f>SUM(D124:D124:D126)</f>
        <v>3765376</v>
      </c>
      <c r="E123" s="82">
        <f>SUM(E124:E124:E126)</f>
        <v>3746374</v>
      </c>
    </row>
    <row r="124" spans="1:5" s="10" customFormat="1" ht="15.75">
      <c r="A124" s="85" t="s">
        <v>375</v>
      </c>
      <c r="B124" s="98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</row>
    <row r="125" spans="1:5" s="10" customFormat="1" ht="15.75">
      <c r="A125" s="85" t="s">
        <v>218</v>
      </c>
      <c r="B125" s="98">
        <v>2</v>
      </c>
      <c r="C125" s="81">
        <f>SUMIF($B$64:$B$123,"2",C$64:C$123)</f>
        <v>2390336</v>
      </c>
      <c r="D125" s="81">
        <f>SUMIF($B$64:$B$123,"2",D$64:D$123)</f>
        <v>3765376</v>
      </c>
      <c r="E125" s="81">
        <f>SUMIF($B$64:$B$123,"2",E$64:E$123)</f>
        <v>3746374</v>
      </c>
    </row>
    <row r="126" spans="1:5" s="10" customFormat="1" ht="15.75">
      <c r="A126" s="85" t="s">
        <v>110</v>
      </c>
      <c r="B126" s="98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</row>
    <row r="127" spans="1:5" ht="15.75">
      <c r="A127" s="67" t="s">
        <v>78</v>
      </c>
      <c r="B127" s="100"/>
      <c r="C127" s="81"/>
      <c r="D127" s="81"/>
      <c r="E127" s="81"/>
    </row>
    <row r="128" spans="1:7" ht="15.75">
      <c r="A128" s="43" t="s">
        <v>220</v>
      </c>
      <c r="B128" s="100"/>
      <c r="C128" s="82">
        <f>SUM(C129:C131)</f>
        <v>19318220</v>
      </c>
      <c r="D128" s="82">
        <f>SUM(D129:D131)</f>
        <v>27290755</v>
      </c>
      <c r="E128" s="82">
        <f>SUM(E129:E131)</f>
        <v>27287642</v>
      </c>
      <c r="G128" s="133"/>
    </row>
    <row r="129" spans="1:5" ht="15.75">
      <c r="A129" s="85" t="s">
        <v>375</v>
      </c>
      <c r="B129" s="98">
        <v>1</v>
      </c>
      <c r="C129" s="81">
        <f>'Felh '!J43</f>
        <v>0</v>
      </c>
      <c r="D129" s="81">
        <f>'Felh '!K43</f>
        <v>0</v>
      </c>
      <c r="E129" s="81">
        <f>'Felh '!L43</f>
        <v>0</v>
      </c>
    </row>
    <row r="130" spans="1:5" ht="15.75">
      <c r="A130" s="85" t="s">
        <v>218</v>
      </c>
      <c r="B130" s="98">
        <v>2</v>
      </c>
      <c r="C130" s="81">
        <f>'Felh '!J42</f>
        <v>19318220</v>
      </c>
      <c r="D130" s="81">
        <f>'Felh '!K42</f>
        <v>27290755</v>
      </c>
      <c r="E130" s="81">
        <f>'Felh '!L42</f>
        <v>27287642</v>
      </c>
    </row>
    <row r="131" spans="1:5" ht="15.75">
      <c r="A131" s="85" t="s">
        <v>110</v>
      </c>
      <c r="B131" s="98">
        <v>3</v>
      </c>
      <c r="C131" s="81">
        <f>'Felh '!J45</f>
        <v>0</v>
      </c>
      <c r="D131" s="81">
        <f>'Felh '!K45</f>
        <v>0</v>
      </c>
      <c r="E131" s="81">
        <f>'Felh '!L45</f>
        <v>0</v>
      </c>
    </row>
    <row r="132" spans="1:5" ht="15.75">
      <c r="A132" s="43" t="s">
        <v>221</v>
      </c>
      <c r="B132" s="100"/>
      <c r="C132" s="82">
        <f>SUM(C133:C135)</f>
        <v>34224473</v>
      </c>
      <c r="D132" s="82">
        <f>SUM(D133:D135)</f>
        <v>14690524</v>
      </c>
      <c r="E132" s="82">
        <f>SUM(E133:E135)</f>
        <v>12002902</v>
      </c>
    </row>
    <row r="133" spans="1:5" ht="15.75">
      <c r="A133" s="85" t="s">
        <v>375</v>
      </c>
      <c r="B133" s="98">
        <v>1</v>
      </c>
      <c r="C133" s="81">
        <f>'Felh '!J63</f>
        <v>0</v>
      </c>
      <c r="D133" s="81">
        <f>'Felh '!K63</f>
        <v>0</v>
      </c>
      <c r="E133" s="81">
        <f>'Felh '!L63</f>
        <v>0</v>
      </c>
    </row>
    <row r="134" spans="1:5" ht="15.75">
      <c r="A134" s="85" t="s">
        <v>218</v>
      </c>
      <c r="B134" s="98">
        <v>2</v>
      </c>
      <c r="C134" s="81">
        <f>'Felh '!J64</f>
        <v>34224473</v>
      </c>
      <c r="D134" s="81">
        <f>'Felh '!K64</f>
        <v>14690524</v>
      </c>
      <c r="E134" s="81">
        <f>'Felh '!L64</f>
        <v>12002902</v>
      </c>
    </row>
    <row r="135" spans="1:5" ht="15" customHeight="1">
      <c r="A135" s="85" t="s">
        <v>110</v>
      </c>
      <c r="B135" s="98">
        <v>3</v>
      </c>
      <c r="C135" s="81">
        <f>'Felh '!J65</f>
        <v>0</v>
      </c>
      <c r="D135" s="81">
        <f>'Felh '!K65</f>
        <v>0</v>
      </c>
      <c r="E135" s="81">
        <f>'Felh '!L65</f>
        <v>0</v>
      </c>
    </row>
    <row r="136" spans="1:5" ht="15.75">
      <c r="A136" s="43" t="s">
        <v>222</v>
      </c>
      <c r="B136" s="100"/>
      <c r="C136" s="82">
        <f>SUM(C137:C139)</f>
        <v>45496</v>
      </c>
      <c r="D136" s="82">
        <f>SUM(D137:D139)</f>
        <v>143789</v>
      </c>
      <c r="E136" s="82">
        <f>SUM(E137:E139)</f>
        <v>143789</v>
      </c>
    </row>
    <row r="137" spans="1:5" ht="15.75">
      <c r="A137" s="85" t="s">
        <v>375</v>
      </c>
      <c r="B137" s="98">
        <v>1</v>
      </c>
      <c r="C137" s="81">
        <f>'Felh '!J84</f>
        <v>0</v>
      </c>
      <c r="D137" s="81">
        <f>'Felh '!K84</f>
        <v>0</v>
      </c>
      <c r="E137" s="81">
        <f>'Felh '!L84</f>
        <v>0</v>
      </c>
    </row>
    <row r="138" spans="1:5" ht="15.75">
      <c r="A138" s="85" t="s">
        <v>218</v>
      </c>
      <c r="B138" s="98">
        <v>2</v>
      </c>
      <c r="C138" s="81">
        <f>'Felh '!J85</f>
        <v>45496</v>
      </c>
      <c r="D138" s="81">
        <f>'Felh '!K85</f>
        <v>143789</v>
      </c>
      <c r="E138" s="81">
        <f>'Felh '!L85</f>
        <v>143789</v>
      </c>
    </row>
    <row r="139" spans="1:5" ht="15.75">
      <c r="A139" s="85" t="s">
        <v>110</v>
      </c>
      <c r="B139" s="98">
        <v>3</v>
      </c>
      <c r="C139" s="81">
        <f>'Felh '!J86</f>
        <v>0</v>
      </c>
      <c r="D139" s="81">
        <f>'Felh '!K86</f>
        <v>0</v>
      </c>
      <c r="E139" s="81">
        <f>'Felh '!L86</f>
        <v>0</v>
      </c>
    </row>
    <row r="140" spans="1:5" ht="16.5">
      <c r="A140" s="69" t="s">
        <v>223</v>
      </c>
      <c r="B140" s="101"/>
      <c r="C140" s="81"/>
      <c r="D140" s="81"/>
      <c r="E140" s="81"/>
    </row>
    <row r="141" spans="1:5" ht="15.75">
      <c r="A141" s="67" t="s">
        <v>112</v>
      </c>
      <c r="B141" s="100"/>
      <c r="C141" s="15"/>
      <c r="D141" s="15"/>
      <c r="E141" s="15"/>
    </row>
    <row r="142" spans="1:5" ht="15.75">
      <c r="A142" s="63" t="s">
        <v>208</v>
      </c>
      <c r="B142" s="100"/>
      <c r="C142" s="15"/>
      <c r="D142" s="15"/>
      <c r="E142" s="15"/>
    </row>
    <row r="143" spans="1:5" ht="31.5" hidden="1">
      <c r="A143" s="85" t="s">
        <v>412</v>
      </c>
      <c r="B143" s="100"/>
      <c r="C143" s="15"/>
      <c r="D143" s="15"/>
      <c r="E143" s="15"/>
    </row>
    <row r="144" spans="1:5" ht="31.5" hidden="1">
      <c r="A144" s="85" t="s">
        <v>210</v>
      </c>
      <c r="B144" s="100"/>
      <c r="C144" s="15"/>
      <c r="D144" s="15"/>
      <c r="E144" s="15"/>
    </row>
    <row r="145" spans="1:5" ht="31.5" hidden="1">
      <c r="A145" s="85" t="s">
        <v>413</v>
      </c>
      <c r="B145" s="100"/>
      <c r="C145" s="15"/>
      <c r="D145" s="15"/>
      <c r="E145" s="15"/>
    </row>
    <row r="146" spans="1:7" ht="31.5">
      <c r="A146" s="85" t="s">
        <v>211</v>
      </c>
      <c r="B146" s="100">
        <v>2</v>
      </c>
      <c r="C146" s="15">
        <v>553579</v>
      </c>
      <c r="D146" s="15">
        <v>1635870</v>
      </c>
      <c r="E146" s="15">
        <v>983766</v>
      </c>
      <c r="G146" s="133"/>
    </row>
    <row r="147" spans="1:5" ht="15.75" hidden="1">
      <c r="A147" s="85" t="s">
        <v>212</v>
      </c>
      <c r="B147" s="100"/>
      <c r="C147" s="15"/>
      <c r="D147" s="15"/>
      <c r="E147" s="15"/>
    </row>
    <row r="148" spans="1:5" ht="15.75" hidden="1">
      <c r="A148" s="85" t="s">
        <v>426</v>
      </c>
      <c r="B148" s="100"/>
      <c r="C148" s="15"/>
      <c r="D148" s="15"/>
      <c r="E148" s="15"/>
    </row>
    <row r="149" spans="1:5" ht="15.75" hidden="1">
      <c r="A149" s="85" t="s">
        <v>216</v>
      </c>
      <c r="B149" s="100"/>
      <c r="C149" s="15"/>
      <c r="D149" s="15"/>
      <c r="E149" s="15"/>
    </row>
    <row r="150" spans="1:5" ht="15.75" hidden="1">
      <c r="A150" s="63" t="s">
        <v>217</v>
      </c>
      <c r="B150" s="100"/>
      <c r="C150" s="15"/>
      <c r="D150" s="15"/>
      <c r="E150" s="15"/>
    </row>
    <row r="151" spans="1:5" ht="15.75" hidden="1">
      <c r="A151" s="63" t="s">
        <v>209</v>
      </c>
      <c r="B151" s="100"/>
      <c r="C151" s="15"/>
      <c r="D151" s="15"/>
      <c r="E151" s="15"/>
    </row>
    <row r="152" spans="1:5" ht="15.75">
      <c r="A152" s="43" t="s">
        <v>112</v>
      </c>
      <c r="B152" s="100"/>
      <c r="C152" s="82">
        <f>SUM(C153:C155)</f>
        <v>553579</v>
      </c>
      <c r="D152" s="82">
        <f>SUM(D153:D155)</f>
        <v>1635870</v>
      </c>
      <c r="E152" s="82">
        <f>SUM(E153:E155)</f>
        <v>983766</v>
      </c>
    </row>
    <row r="153" spans="1:5" ht="15.75">
      <c r="A153" s="85" t="s">
        <v>375</v>
      </c>
      <c r="B153" s="98">
        <v>1</v>
      </c>
      <c r="C153" s="81">
        <f>SUMIF($B$141:$B$152,"1",C$141:C$152)</f>
        <v>0</v>
      </c>
      <c r="D153" s="81">
        <f>SUMIF($B$141:$B$152,"1",D$141:D$152)</f>
        <v>0</v>
      </c>
      <c r="E153" s="81">
        <f>SUMIF($B$141:$B$152,"1",E$141:E$152)</f>
        <v>0</v>
      </c>
    </row>
    <row r="154" spans="1:5" ht="15.75">
      <c r="A154" s="85" t="s">
        <v>218</v>
      </c>
      <c r="B154" s="98">
        <v>2</v>
      </c>
      <c r="C154" s="81">
        <f>SUMIF($B$141:$B$152,"2",C$141:C$152)</f>
        <v>553579</v>
      </c>
      <c r="D154" s="81">
        <f>SUMIF($B$141:$B$152,"2",D$141:D$152)</f>
        <v>1635870</v>
      </c>
      <c r="E154" s="81">
        <f>SUMIF($B$141:$B$152,"2",E$141:E$152)</f>
        <v>983766</v>
      </c>
    </row>
    <row r="155" spans="1:5" ht="15.75">
      <c r="A155" s="85" t="s">
        <v>110</v>
      </c>
      <c r="B155" s="98">
        <v>3</v>
      </c>
      <c r="C155" s="81">
        <f>SUMIF($B$141:$B$152,"3",C$141:C$152)</f>
        <v>0</v>
      </c>
      <c r="D155" s="81">
        <f>SUMIF($B$141:$B$152,"3",D$141:D$152)</f>
        <v>0</v>
      </c>
      <c r="E155" s="81">
        <f>SUMIF($B$141:$B$152,"3",E$141:E$152)</f>
        <v>0</v>
      </c>
    </row>
    <row r="156" spans="1:5" ht="15.75" hidden="1">
      <c r="A156" s="67" t="s">
        <v>113</v>
      </c>
      <c r="B156" s="100"/>
      <c r="C156" s="15"/>
      <c r="D156" s="15"/>
      <c r="E156" s="15"/>
    </row>
    <row r="157" spans="1:5" ht="15.75" hidden="1">
      <c r="A157" s="63" t="s">
        <v>208</v>
      </c>
      <c r="B157" s="100"/>
      <c r="C157" s="15"/>
      <c r="D157" s="15"/>
      <c r="E157" s="15"/>
    </row>
    <row r="158" spans="1:5" ht="31.5" hidden="1">
      <c r="A158" s="85" t="s">
        <v>412</v>
      </c>
      <c r="B158" s="100"/>
      <c r="C158" s="15"/>
      <c r="D158" s="15"/>
      <c r="E158" s="15"/>
    </row>
    <row r="159" spans="1:5" ht="31.5" hidden="1">
      <c r="A159" s="85" t="s">
        <v>210</v>
      </c>
      <c r="B159" s="100"/>
      <c r="C159" s="15"/>
      <c r="D159" s="15"/>
      <c r="E159" s="15"/>
    </row>
    <row r="160" spans="1:5" ht="31.5" hidden="1">
      <c r="A160" s="85" t="s">
        <v>413</v>
      </c>
      <c r="B160" s="100">
        <v>2</v>
      </c>
      <c r="C160" s="15"/>
      <c r="D160" s="15"/>
      <c r="E160" s="15"/>
    </row>
    <row r="161" spans="1:5" ht="15.75" hidden="1">
      <c r="A161" s="85" t="s">
        <v>211</v>
      </c>
      <c r="B161" s="100"/>
      <c r="C161" s="15"/>
      <c r="D161" s="15"/>
      <c r="E161" s="15"/>
    </row>
    <row r="162" spans="1:5" ht="15.75" hidden="1">
      <c r="A162" s="85" t="s">
        <v>212</v>
      </c>
      <c r="B162" s="100"/>
      <c r="C162" s="15"/>
      <c r="D162" s="15"/>
      <c r="E162" s="15"/>
    </row>
    <row r="163" spans="1:5" ht="15.75" hidden="1">
      <c r="A163" s="85" t="s">
        <v>426</v>
      </c>
      <c r="B163" s="100"/>
      <c r="C163" s="15"/>
      <c r="D163" s="15"/>
      <c r="E163" s="15"/>
    </row>
    <row r="164" spans="1:5" ht="15.75" hidden="1">
      <c r="A164" s="85" t="s">
        <v>216</v>
      </c>
      <c r="B164" s="100"/>
      <c r="C164" s="15"/>
      <c r="D164" s="15"/>
      <c r="E164" s="15"/>
    </row>
    <row r="165" spans="1:5" ht="15.75" hidden="1">
      <c r="A165" s="63" t="s">
        <v>217</v>
      </c>
      <c r="B165" s="100"/>
      <c r="C165" s="15"/>
      <c r="D165" s="15"/>
      <c r="E165" s="15"/>
    </row>
    <row r="166" spans="1:5" ht="15.75" hidden="1">
      <c r="A166" s="63" t="s">
        <v>209</v>
      </c>
      <c r="B166" s="100"/>
      <c r="C166" s="15"/>
      <c r="D166" s="15"/>
      <c r="E166" s="15"/>
    </row>
    <row r="167" spans="1:5" ht="15.75" hidden="1">
      <c r="A167" s="43" t="s">
        <v>224</v>
      </c>
      <c r="B167" s="100"/>
      <c r="C167" s="82">
        <f>SUM(C168:C170)</f>
        <v>0</v>
      </c>
      <c r="D167" s="82">
        <f>SUM(D168:D170)</f>
        <v>0</v>
      </c>
      <c r="E167" s="82">
        <f>SUM(E168:E170)</f>
        <v>0</v>
      </c>
    </row>
    <row r="168" spans="1:5" ht="15.75" hidden="1">
      <c r="A168" s="85" t="s">
        <v>375</v>
      </c>
      <c r="B168" s="98">
        <v>1</v>
      </c>
      <c r="C168" s="81">
        <f>SUMIF($B$156:$B$167,"1",C$156:C$167)</f>
        <v>0</v>
      </c>
      <c r="D168" s="81">
        <f>SUMIF($B$156:$B$167,"1",D$156:D$167)</f>
        <v>0</v>
      </c>
      <c r="E168" s="81">
        <f>SUMIF($B$156:$B$167,"1",E$156:E$167)</f>
        <v>0</v>
      </c>
    </row>
    <row r="169" spans="1:5" ht="15.75" hidden="1">
      <c r="A169" s="85" t="s">
        <v>218</v>
      </c>
      <c r="B169" s="98">
        <v>2</v>
      </c>
      <c r="C169" s="81">
        <f>SUMIF($B$156:$B$167,"2",C$156:C$167)</f>
        <v>0</v>
      </c>
      <c r="D169" s="81">
        <f>SUMIF($B$156:$B$167,"2",D$156:D$167)</f>
        <v>0</v>
      </c>
      <c r="E169" s="81">
        <f>SUMIF($B$156:$B$167,"2",E$156:E$167)</f>
        <v>0</v>
      </c>
    </row>
    <row r="170" spans="1:5" ht="15.75" hidden="1">
      <c r="A170" s="85" t="s">
        <v>110</v>
      </c>
      <c r="B170" s="98">
        <v>3</v>
      </c>
      <c r="C170" s="81">
        <f>SUMIF($B$156:$B$167,"3",C$156:C$167)</f>
        <v>0</v>
      </c>
      <c r="D170" s="81">
        <f>SUMIF($B$156:$B$167,"3",D$156:D$167)</f>
        <v>0</v>
      </c>
      <c r="E170" s="81">
        <f>SUMIF($B$156:$B$167,"3",E$156:E$167)</f>
        <v>0</v>
      </c>
    </row>
    <row r="171" spans="1:5" ht="16.5">
      <c r="A171" s="68" t="s">
        <v>114</v>
      </c>
      <c r="B171" s="101"/>
      <c r="C171" s="18">
        <f>C7+C11+C15+C60+C123+C128+C132+C136+C152+C167</f>
        <v>117221373</v>
      </c>
      <c r="D171" s="18">
        <f>D7+D11+D15+D60+D123+D128+D132+D136+D152+D167</f>
        <v>112201058</v>
      </c>
      <c r="E171" s="18">
        <f>E7+E11+E15+E60+E123+E128+E132+E136+E152+E167</f>
        <v>104989698</v>
      </c>
    </row>
    <row r="172" ht="15.75" hidden="1">
      <c r="C172" s="41">
        <f>Bevételek!C309</f>
        <v>117221373</v>
      </c>
    </row>
    <row r="173" ht="15.75" hidden="1">
      <c r="C173" s="41">
        <f>C172-C171</f>
        <v>0</v>
      </c>
    </row>
    <row r="174" ht="18.75" customHeight="1" hidden="1">
      <c r="E174" s="3">
        <v>104989698</v>
      </c>
    </row>
    <row r="175" ht="15.75" hidden="1"/>
    <row r="176" ht="15.75" hidden="1">
      <c r="C176" s="41">
        <f>Bevételek!C309</f>
        <v>117221373</v>
      </c>
    </row>
    <row r="177" ht="15.75" hidden="1"/>
    <row r="178" ht="15.75" hidden="1">
      <c r="C178" s="41">
        <f>SUM(C176-C171)</f>
        <v>0</v>
      </c>
    </row>
    <row r="179" ht="15.75" hidden="1"/>
    <row r="180" ht="15.75" hidden="1">
      <c r="E180" s="133">
        <f>E171-E174</f>
        <v>0</v>
      </c>
    </row>
    <row r="181" ht="15.75" hidden="1"/>
    <row r="182" ht="15.75" hidden="1"/>
    <row r="183" ht="15.75"/>
    <row r="184" ht="15.75">
      <c r="E184" s="133"/>
    </row>
    <row r="350" ht="15.75"/>
    <row r="351" ht="15.75"/>
    <row r="352" ht="15.75"/>
    <row r="353" ht="15.75"/>
    <row r="354" ht="15.75"/>
    <row r="355" ht="15.75"/>
    <row r="356" ht="15.75"/>
    <row r="362" ht="15.75"/>
    <row r="363" ht="15.75"/>
    <row r="364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3" r:id="rId3"/>
  <headerFoot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9"/>
  <sheetViews>
    <sheetView zoomScale="115" zoomScaleNormal="115" zoomScalePageLayoutView="0" workbookViewId="0" topLeftCell="A1">
      <pane xSplit="2" ySplit="5" topLeftCell="C6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Q59" sqref="C6:Q59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1.7109375" style="16" customWidth="1"/>
    <col min="4" max="4" width="12.140625" style="16" customWidth="1"/>
    <col min="5" max="5" width="11.57421875" style="16" customWidth="1"/>
    <col min="6" max="6" width="11.7109375" style="16" customWidth="1"/>
    <col min="7" max="11" width="12.140625" style="16" customWidth="1"/>
    <col min="12" max="12" width="10.28125" style="16" customWidth="1"/>
    <col min="13" max="14" width="12.140625" style="16" customWidth="1"/>
    <col min="15" max="15" width="11.28125" style="128" customWidth="1"/>
    <col min="16" max="16" width="13.421875" style="16" customWidth="1"/>
    <col min="17" max="17" width="12.57421875" style="16" customWidth="1"/>
    <col min="18" max="16384" width="9.140625" style="2" customWidth="1"/>
  </cols>
  <sheetData>
    <row r="1" spans="1:17" ht="15.75">
      <c r="A1" s="346" t="s">
        <v>577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</row>
    <row r="2" spans="1:17" ht="15.75">
      <c r="A2" s="346" t="s">
        <v>436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</row>
    <row r="3" spans="1:16" ht="15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6"/>
    </row>
    <row r="4" spans="1:17" s="3" customFormat="1" ht="15.75" customHeight="1">
      <c r="A4" s="350" t="s">
        <v>252</v>
      </c>
      <c r="B4" s="385" t="s">
        <v>126</v>
      </c>
      <c r="C4" s="352" t="s">
        <v>105</v>
      </c>
      <c r="D4" s="353"/>
      <c r="E4" s="354"/>
      <c r="F4" s="352" t="s">
        <v>106</v>
      </c>
      <c r="G4" s="353"/>
      <c r="H4" s="354"/>
      <c r="I4" s="352" t="s">
        <v>17</v>
      </c>
      <c r="J4" s="353"/>
      <c r="K4" s="354"/>
      <c r="L4" s="352" t="s">
        <v>15</v>
      </c>
      <c r="M4" s="353"/>
      <c r="N4" s="354"/>
      <c r="O4" s="352" t="s">
        <v>5</v>
      </c>
      <c r="P4" s="353"/>
      <c r="Q4" s="354"/>
    </row>
    <row r="5" spans="1:17" s="3" customFormat="1" ht="31.5">
      <c r="A5" s="351"/>
      <c r="B5" s="386"/>
      <c r="C5" s="40" t="s">
        <v>155</v>
      </c>
      <c r="D5" s="4" t="s">
        <v>617</v>
      </c>
      <c r="E5" s="4" t="s">
        <v>618</v>
      </c>
      <c r="F5" s="40" t="s">
        <v>155</v>
      </c>
      <c r="G5" s="4" t="s">
        <v>617</v>
      </c>
      <c r="H5" s="4" t="s">
        <v>618</v>
      </c>
      <c r="I5" s="40" t="s">
        <v>155</v>
      </c>
      <c r="J5" s="4" t="s">
        <v>617</v>
      </c>
      <c r="K5" s="4" t="s">
        <v>618</v>
      </c>
      <c r="L5" s="40" t="s">
        <v>155</v>
      </c>
      <c r="M5" s="4" t="s">
        <v>617</v>
      </c>
      <c r="N5" s="4" t="s">
        <v>618</v>
      </c>
      <c r="O5" s="40" t="s">
        <v>155</v>
      </c>
      <c r="P5" s="4" t="s">
        <v>617</v>
      </c>
      <c r="Q5" s="4" t="s">
        <v>618</v>
      </c>
    </row>
    <row r="6" spans="1:17" s="3" customFormat="1" ht="31.5">
      <c r="A6" s="7" t="s">
        <v>225</v>
      </c>
      <c r="B6" s="97">
        <v>2</v>
      </c>
      <c r="C6" s="5">
        <v>4719900</v>
      </c>
      <c r="D6" s="5">
        <v>4756653</v>
      </c>
      <c r="E6" s="5">
        <v>4756653</v>
      </c>
      <c r="F6" s="5">
        <v>1045700</v>
      </c>
      <c r="G6" s="5">
        <v>1052049</v>
      </c>
      <c r="H6" s="5">
        <v>1052049</v>
      </c>
      <c r="I6" s="5">
        <v>1400000</v>
      </c>
      <c r="J6" s="5">
        <v>2301155</v>
      </c>
      <c r="K6" s="5">
        <v>2301148</v>
      </c>
      <c r="L6" s="5">
        <v>378000</v>
      </c>
      <c r="M6" s="5">
        <v>274238</v>
      </c>
      <c r="N6" s="5">
        <v>191220</v>
      </c>
      <c r="O6" s="5">
        <f aca="true" t="shared" si="0" ref="O6:O37">C6+F6+I6+L6</f>
        <v>7543600</v>
      </c>
      <c r="P6" s="5">
        <f aca="true" t="shared" si="1" ref="P6:P37">D6+G6+J6+M6</f>
        <v>8384095</v>
      </c>
      <c r="Q6" s="5">
        <f aca="true" t="shared" si="2" ref="Q6:Q37">E6+H6+K6+N6</f>
        <v>8301070</v>
      </c>
    </row>
    <row r="7" spans="1:17" s="3" customFormat="1" ht="31.5">
      <c r="A7" s="7" t="s">
        <v>581</v>
      </c>
      <c r="B7" s="97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494</v>
      </c>
      <c r="B8" s="97">
        <v>3</v>
      </c>
      <c r="C8" s="5">
        <v>1515700</v>
      </c>
      <c r="D8" s="5">
        <v>1515700</v>
      </c>
      <c r="E8" s="5">
        <v>1500600</v>
      </c>
      <c r="F8" s="5">
        <v>339800</v>
      </c>
      <c r="G8" s="5">
        <v>339800</v>
      </c>
      <c r="H8" s="5">
        <v>302133</v>
      </c>
      <c r="I8" s="5"/>
      <c r="J8" s="5"/>
      <c r="K8" s="5"/>
      <c r="L8" s="5"/>
      <c r="M8" s="5"/>
      <c r="N8" s="5"/>
      <c r="O8" s="5">
        <f t="shared" si="0"/>
        <v>1855500</v>
      </c>
      <c r="P8" s="5">
        <f t="shared" si="1"/>
        <v>1855500</v>
      </c>
      <c r="Q8" s="5">
        <f t="shared" si="2"/>
        <v>1802733</v>
      </c>
    </row>
    <row r="9" spans="1:17" s="3" customFormat="1" ht="15.75">
      <c r="A9" s="117" t="s">
        <v>481</v>
      </c>
      <c r="B9" s="97">
        <v>3</v>
      </c>
      <c r="C9" s="5">
        <v>50000</v>
      </c>
      <c r="D9" s="5">
        <v>50000</v>
      </c>
      <c r="E9" s="5"/>
      <c r="F9" s="5">
        <v>25000</v>
      </c>
      <c r="G9" s="5">
        <v>25000</v>
      </c>
      <c r="H9" s="5"/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0</v>
      </c>
    </row>
    <row r="10" spans="1:17" s="3" customFormat="1" ht="15.75">
      <c r="A10" s="7" t="s">
        <v>226</v>
      </c>
      <c r="B10" s="97">
        <v>2</v>
      </c>
      <c r="C10" s="5"/>
      <c r="D10" s="5"/>
      <c r="E10" s="5"/>
      <c r="F10" s="5"/>
      <c r="G10" s="5"/>
      <c r="H10" s="5"/>
      <c r="I10" s="5">
        <v>100000</v>
      </c>
      <c r="J10" s="5">
        <v>133878</v>
      </c>
      <c r="K10" s="5">
        <v>128036</v>
      </c>
      <c r="L10" s="5">
        <v>27000</v>
      </c>
      <c r="M10" s="5">
        <v>40500</v>
      </c>
      <c r="N10" s="5">
        <v>31800</v>
      </c>
      <c r="O10" s="5">
        <f t="shared" si="0"/>
        <v>127000</v>
      </c>
      <c r="P10" s="5">
        <f t="shared" si="1"/>
        <v>174378</v>
      </c>
      <c r="Q10" s="5">
        <f t="shared" si="2"/>
        <v>159836</v>
      </c>
    </row>
    <row r="11" spans="1:17" s="3" customFormat="1" ht="31.5">
      <c r="A11" s="7" t="s">
        <v>227</v>
      </c>
      <c r="B11" s="97">
        <v>2</v>
      </c>
      <c r="C11" s="5"/>
      <c r="D11" s="5"/>
      <c r="E11" s="5"/>
      <c r="F11" s="5"/>
      <c r="G11" s="5"/>
      <c r="H11" s="5"/>
      <c r="I11" s="5">
        <v>200000</v>
      </c>
      <c r="J11" s="5">
        <v>216122</v>
      </c>
      <c r="K11" s="5">
        <v>216122</v>
      </c>
      <c r="L11" s="5">
        <v>54000</v>
      </c>
      <c r="M11" s="5">
        <v>54000</v>
      </c>
      <c r="N11" s="5">
        <v>46858</v>
      </c>
      <c r="O11" s="5">
        <f t="shared" si="0"/>
        <v>254000</v>
      </c>
      <c r="P11" s="5">
        <f t="shared" si="1"/>
        <v>270122</v>
      </c>
      <c r="Q11" s="5">
        <f t="shared" si="2"/>
        <v>262980</v>
      </c>
    </row>
    <row r="12" spans="1:17" s="3" customFormat="1" ht="15.75" hidden="1">
      <c r="A12" s="7" t="s">
        <v>228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229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230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495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496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31.5" hidden="1">
      <c r="A17" s="7" t="s">
        <v>497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31.5">
      <c r="A18" s="7" t="s">
        <v>578</v>
      </c>
      <c r="B18" s="97">
        <v>2</v>
      </c>
      <c r="C18" s="5">
        <v>21825990</v>
      </c>
      <c r="D18" s="5">
        <v>23620285</v>
      </c>
      <c r="E18" s="5">
        <v>23620285</v>
      </c>
      <c r="F18" s="5">
        <v>2400786</v>
      </c>
      <c r="G18" s="5">
        <v>2635950</v>
      </c>
      <c r="H18" s="5">
        <v>2635950</v>
      </c>
      <c r="I18" s="5">
        <v>5687658</v>
      </c>
      <c r="J18" s="5">
        <v>4904008</v>
      </c>
      <c r="K18" s="5">
        <v>3816775</v>
      </c>
      <c r="L18" s="5">
        <v>1535668</v>
      </c>
      <c r="M18" s="5">
        <v>1324082</v>
      </c>
      <c r="N18" s="5">
        <v>995008</v>
      </c>
      <c r="O18" s="5">
        <f t="shared" si="0"/>
        <v>31450102</v>
      </c>
      <c r="P18" s="5">
        <f t="shared" si="1"/>
        <v>32484325</v>
      </c>
      <c r="Q18" s="5">
        <f t="shared" si="2"/>
        <v>31068018</v>
      </c>
    </row>
    <row r="19" spans="1:17" s="3" customFormat="1" ht="31.5">
      <c r="A19" s="7" t="s">
        <v>579</v>
      </c>
      <c r="B19" s="97">
        <v>2</v>
      </c>
      <c r="C19" s="5">
        <v>3809535</v>
      </c>
      <c r="D19" s="5">
        <v>3809535</v>
      </c>
      <c r="E19" s="5">
        <v>3725955</v>
      </c>
      <c r="F19" s="5">
        <v>458509</v>
      </c>
      <c r="G19" s="5">
        <v>473572</v>
      </c>
      <c r="H19" s="5">
        <v>473572</v>
      </c>
      <c r="I19" s="5"/>
      <c r="J19" s="5"/>
      <c r="K19" s="5"/>
      <c r="L19" s="5"/>
      <c r="M19" s="5"/>
      <c r="N19" s="5"/>
      <c r="O19" s="5">
        <f t="shared" si="0"/>
        <v>4268044</v>
      </c>
      <c r="P19" s="5">
        <f t="shared" si="1"/>
        <v>4283107</v>
      </c>
      <c r="Q19" s="5">
        <f t="shared" si="2"/>
        <v>4199527</v>
      </c>
    </row>
    <row r="20" spans="1:17" s="3" customFormat="1" ht="15.75">
      <c r="A20" s="7" t="s">
        <v>502</v>
      </c>
      <c r="B20" s="97">
        <v>2</v>
      </c>
      <c r="C20" s="5"/>
      <c r="D20" s="5">
        <v>110832</v>
      </c>
      <c r="E20" s="5">
        <v>110832</v>
      </c>
      <c r="F20" s="5"/>
      <c r="G20" s="5"/>
      <c r="H20" s="5"/>
      <c r="I20" s="5">
        <v>312066</v>
      </c>
      <c r="J20" s="5">
        <v>201234</v>
      </c>
      <c r="K20" s="5"/>
      <c r="L20" s="5"/>
      <c r="M20" s="5"/>
      <c r="N20" s="5"/>
      <c r="O20" s="5">
        <f t="shared" si="0"/>
        <v>312066</v>
      </c>
      <c r="P20" s="5">
        <f t="shared" si="1"/>
        <v>312066</v>
      </c>
      <c r="Q20" s="5">
        <f t="shared" si="2"/>
        <v>110832</v>
      </c>
    </row>
    <row r="21" spans="1:17" s="3" customFormat="1" ht="15.75">
      <c r="A21" s="7" t="s">
        <v>580</v>
      </c>
      <c r="B21" s="97">
        <v>2</v>
      </c>
      <c r="C21" s="5">
        <v>242215</v>
      </c>
      <c r="D21" s="5">
        <v>242215</v>
      </c>
      <c r="E21" s="5">
        <v>187537</v>
      </c>
      <c r="F21" s="5">
        <v>37330</v>
      </c>
      <c r="G21" s="5">
        <v>37330</v>
      </c>
      <c r="H21" s="5">
        <v>23857</v>
      </c>
      <c r="I21" s="5"/>
      <c r="J21" s="5"/>
      <c r="K21" s="5"/>
      <c r="L21" s="5"/>
      <c r="M21" s="5"/>
      <c r="N21" s="5"/>
      <c r="O21" s="5">
        <f t="shared" si="0"/>
        <v>279545</v>
      </c>
      <c r="P21" s="5">
        <f t="shared" si="1"/>
        <v>279545</v>
      </c>
      <c r="Q21" s="5">
        <f t="shared" si="2"/>
        <v>211394</v>
      </c>
    </row>
    <row r="22" spans="1:17" ht="15.75" hidden="1">
      <c r="A22" s="7" t="s">
        <v>482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2"/>
        <v>0</v>
      </c>
    </row>
    <row r="23" spans="1:17" ht="15.75" hidden="1">
      <c r="A23" s="7" t="s">
        <v>231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 hidden="1">
      <c r="A24" s="7" t="s">
        <v>232</v>
      </c>
      <c r="B24" s="97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0</v>
      </c>
      <c r="Q24" s="5">
        <f t="shared" si="2"/>
        <v>0</v>
      </c>
    </row>
    <row r="25" spans="1:17" s="3" customFormat="1" ht="15.75">
      <c r="A25" s="7" t="s">
        <v>233</v>
      </c>
      <c r="B25" s="97">
        <v>2</v>
      </c>
      <c r="C25" s="5"/>
      <c r="D25" s="5"/>
      <c r="E25" s="5"/>
      <c r="F25" s="5"/>
      <c r="G25" s="5"/>
      <c r="H25" s="5"/>
      <c r="I25" s="5">
        <v>300000</v>
      </c>
      <c r="J25" s="5">
        <v>300000</v>
      </c>
      <c r="K25" s="5">
        <v>149437</v>
      </c>
      <c r="L25" s="5">
        <v>81000</v>
      </c>
      <c r="M25" s="5">
        <v>81000</v>
      </c>
      <c r="N25" s="5">
        <v>24146</v>
      </c>
      <c r="O25" s="5">
        <f t="shared" si="0"/>
        <v>381000</v>
      </c>
      <c r="P25" s="5">
        <f t="shared" si="1"/>
        <v>381000</v>
      </c>
      <c r="Q25" s="5">
        <f t="shared" si="2"/>
        <v>173583</v>
      </c>
    </row>
    <row r="26" spans="1:17" s="3" customFormat="1" ht="15.75" hidden="1">
      <c r="A26" s="7" t="s">
        <v>498</v>
      </c>
      <c r="B26" s="97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0</v>
      </c>
      <c r="Q26" s="5">
        <f t="shared" si="2"/>
        <v>0</v>
      </c>
    </row>
    <row r="27" spans="1:17" ht="15.75" hidden="1">
      <c r="A27" s="7" t="s">
        <v>437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s="3" customFormat="1" ht="15.75">
      <c r="A28" s="7" t="s">
        <v>234</v>
      </c>
      <c r="B28" s="97">
        <v>2</v>
      </c>
      <c r="C28" s="5">
        <v>200000</v>
      </c>
      <c r="D28" s="5">
        <v>200000</v>
      </c>
      <c r="E28" s="5"/>
      <c r="F28" s="5">
        <v>44000</v>
      </c>
      <c r="G28" s="5">
        <v>44000</v>
      </c>
      <c r="H28" s="5"/>
      <c r="I28" s="5">
        <v>100000</v>
      </c>
      <c r="J28" s="5">
        <v>50000</v>
      </c>
      <c r="K28" s="5"/>
      <c r="L28" s="5">
        <v>27000</v>
      </c>
      <c r="M28" s="5">
        <v>13500</v>
      </c>
      <c r="N28" s="5"/>
      <c r="O28" s="5">
        <f t="shared" si="0"/>
        <v>371000</v>
      </c>
      <c r="P28" s="5">
        <f t="shared" si="1"/>
        <v>307500</v>
      </c>
      <c r="Q28" s="5">
        <f t="shared" si="2"/>
        <v>0</v>
      </c>
    </row>
    <row r="29" spans="1:17" s="3" customFormat="1" ht="31.5">
      <c r="A29" s="7" t="s">
        <v>235</v>
      </c>
      <c r="B29" s="97">
        <v>2</v>
      </c>
      <c r="C29" s="5"/>
      <c r="D29" s="5"/>
      <c r="E29" s="5"/>
      <c r="F29" s="5"/>
      <c r="G29" s="5"/>
      <c r="H29" s="5"/>
      <c r="I29" s="5">
        <v>50000</v>
      </c>
      <c r="J29" s="5">
        <v>100000</v>
      </c>
      <c r="K29" s="5">
        <v>58600</v>
      </c>
      <c r="L29" s="5">
        <v>13500</v>
      </c>
      <c r="M29" s="5">
        <v>27000</v>
      </c>
      <c r="N29" s="5">
        <v>15822</v>
      </c>
      <c r="O29" s="5">
        <f t="shared" si="0"/>
        <v>63500</v>
      </c>
      <c r="P29" s="5">
        <f t="shared" si="1"/>
        <v>127000</v>
      </c>
      <c r="Q29" s="5">
        <f t="shared" si="2"/>
        <v>74422</v>
      </c>
    </row>
    <row r="30" spans="1:17" s="3" customFormat="1" ht="15.75" hidden="1">
      <c r="A30" s="7" t="s">
        <v>236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>
      <c r="A31" s="7" t="s">
        <v>237</v>
      </c>
      <c r="B31" s="97">
        <v>2</v>
      </c>
      <c r="C31" s="5"/>
      <c r="D31" s="5"/>
      <c r="E31" s="5"/>
      <c r="F31" s="5"/>
      <c r="G31" s="5"/>
      <c r="H31" s="5"/>
      <c r="I31" s="5">
        <v>25000</v>
      </c>
      <c r="J31" s="5">
        <v>25000</v>
      </c>
      <c r="K31" s="5">
        <v>17528</v>
      </c>
      <c r="L31" s="5">
        <v>6750</v>
      </c>
      <c r="M31" s="5">
        <v>6750</v>
      </c>
      <c r="N31" s="5">
        <v>4739</v>
      </c>
      <c r="O31" s="5">
        <f t="shared" si="0"/>
        <v>31750</v>
      </c>
      <c r="P31" s="5">
        <f t="shared" si="1"/>
        <v>31750</v>
      </c>
      <c r="Q31" s="5">
        <f t="shared" si="2"/>
        <v>22267</v>
      </c>
    </row>
    <row r="32" spans="1:17" s="3" customFormat="1" ht="15.75">
      <c r="A32" s="7" t="s">
        <v>238</v>
      </c>
      <c r="B32" s="97">
        <v>2</v>
      </c>
      <c r="C32" s="5"/>
      <c r="D32" s="5"/>
      <c r="E32" s="5"/>
      <c r="F32" s="5"/>
      <c r="G32" s="5"/>
      <c r="H32" s="5"/>
      <c r="I32" s="5">
        <v>800000</v>
      </c>
      <c r="J32" s="5">
        <v>525850</v>
      </c>
      <c r="K32" s="5">
        <v>496974</v>
      </c>
      <c r="L32" s="5">
        <v>216000</v>
      </c>
      <c r="M32" s="5">
        <v>183760</v>
      </c>
      <c r="N32" s="5">
        <v>123929</v>
      </c>
      <c r="O32" s="5">
        <f t="shared" si="0"/>
        <v>1016000</v>
      </c>
      <c r="P32" s="5">
        <f t="shared" si="1"/>
        <v>709610</v>
      </c>
      <c r="Q32" s="5">
        <f t="shared" si="2"/>
        <v>620903</v>
      </c>
    </row>
    <row r="33" spans="1:17" s="3" customFormat="1" ht="15.75">
      <c r="A33" s="7" t="s">
        <v>239</v>
      </c>
      <c r="B33" s="97">
        <v>2</v>
      </c>
      <c r="C33" s="5"/>
      <c r="D33" s="5">
        <v>63750</v>
      </c>
      <c r="E33" s="5">
        <v>63750</v>
      </c>
      <c r="F33" s="5"/>
      <c r="G33" s="5">
        <v>14025</v>
      </c>
      <c r="H33" s="5">
        <v>14025</v>
      </c>
      <c r="I33" s="5">
        <v>600000</v>
      </c>
      <c r="J33" s="5">
        <v>864246</v>
      </c>
      <c r="K33" s="5">
        <v>864235</v>
      </c>
      <c r="L33" s="5">
        <v>162000</v>
      </c>
      <c r="M33" s="5">
        <v>191566</v>
      </c>
      <c r="N33" s="5">
        <v>191561</v>
      </c>
      <c r="O33" s="5">
        <f t="shared" si="0"/>
        <v>762000</v>
      </c>
      <c r="P33" s="5">
        <f t="shared" si="1"/>
        <v>1133587</v>
      </c>
      <c r="Q33" s="5">
        <f t="shared" si="2"/>
        <v>1133571</v>
      </c>
    </row>
    <row r="34" spans="1:17" s="3" customFormat="1" ht="15.75">
      <c r="A34" s="7" t="s">
        <v>499</v>
      </c>
      <c r="B34" s="97">
        <v>2</v>
      </c>
      <c r="C34" s="5"/>
      <c r="D34" s="5"/>
      <c r="E34" s="5"/>
      <c r="F34" s="5"/>
      <c r="G34" s="5"/>
      <c r="H34" s="5"/>
      <c r="I34" s="5">
        <v>20000</v>
      </c>
      <c r="J34" s="5">
        <v>20000</v>
      </c>
      <c r="K34" s="5"/>
      <c r="L34" s="5"/>
      <c r="M34" s="5"/>
      <c r="N34" s="5"/>
      <c r="O34" s="5">
        <f t="shared" si="0"/>
        <v>20000</v>
      </c>
      <c r="P34" s="5">
        <f t="shared" si="1"/>
        <v>20000</v>
      </c>
      <c r="Q34" s="5">
        <f t="shared" si="2"/>
        <v>0</v>
      </c>
    </row>
    <row r="35" spans="1:17" s="3" customFormat="1" ht="15.75">
      <c r="A35" s="7" t="s">
        <v>240</v>
      </c>
      <c r="B35" s="97">
        <v>2</v>
      </c>
      <c r="C35" s="5"/>
      <c r="D35" s="5"/>
      <c r="E35" s="5"/>
      <c r="F35" s="5"/>
      <c r="G35" s="5"/>
      <c r="H35" s="5"/>
      <c r="I35" s="5">
        <v>500000</v>
      </c>
      <c r="J35" s="5">
        <v>263071</v>
      </c>
      <c r="K35" s="5">
        <v>180877</v>
      </c>
      <c r="L35" s="5">
        <v>135000</v>
      </c>
      <c r="M35" s="5">
        <v>71029</v>
      </c>
      <c r="N35" s="5">
        <v>45382</v>
      </c>
      <c r="O35" s="5">
        <f t="shared" si="0"/>
        <v>635000</v>
      </c>
      <c r="P35" s="5">
        <f t="shared" si="1"/>
        <v>334100</v>
      </c>
      <c r="Q35" s="5">
        <f t="shared" si="2"/>
        <v>226259</v>
      </c>
    </row>
    <row r="36" spans="1:17" s="3" customFormat="1" ht="15.75" customHeight="1" hidden="1">
      <c r="A36" s="7" t="s">
        <v>241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31.5" customHeight="1" hidden="1">
      <c r="A37" s="7" t="s">
        <v>242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 customHeight="1" hidden="1">
      <c r="A38" s="7" t="s">
        <v>243</v>
      </c>
      <c r="B38" s="97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 aca="true" t="shared" si="3" ref="O38:O59">C38+F38+I38+L38</f>
        <v>0</v>
      </c>
      <c r="P38" s="5">
        <f aca="true" t="shared" si="4" ref="P38:P59">D38+G38+J38+M38</f>
        <v>0</v>
      </c>
      <c r="Q38" s="5">
        <f aca="true" t="shared" si="5" ref="Q38:Q59">E38+H38+K38+N38</f>
        <v>0</v>
      </c>
    </row>
    <row r="39" spans="1:17" s="3" customFormat="1" ht="15.75">
      <c r="A39" s="7" t="s">
        <v>244</v>
      </c>
      <c r="B39" s="97">
        <v>2</v>
      </c>
      <c r="C39" s="5"/>
      <c r="D39" s="5"/>
      <c r="E39" s="5"/>
      <c r="F39" s="5"/>
      <c r="G39" s="5"/>
      <c r="H39" s="5"/>
      <c r="I39" s="5">
        <v>25000</v>
      </c>
      <c r="J39" s="5">
        <v>25000</v>
      </c>
      <c r="K39" s="5">
        <v>18225</v>
      </c>
      <c r="L39" s="5">
        <v>6750</v>
      </c>
      <c r="M39" s="5">
        <v>6750</v>
      </c>
      <c r="N39" s="5"/>
      <c r="O39" s="5">
        <f t="shared" si="3"/>
        <v>31750</v>
      </c>
      <c r="P39" s="5">
        <f t="shared" si="4"/>
        <v>31750</v>
      </c>
      <c r="Q39" s="5">
        <f t="shared" si="5"/>
        <v>18225</v>
      </c>
    </row>
    <row r="40" spans="1:17" s="3" customFormat="1" ht="15.75" hidden="1">
      <c r="A40" s="7" t="s">
        <v>245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3"/>
        <v>0</v>
      </c>
      <c r="P40" s="5">
        <f t="shared" si="4"/>
        <v>0</v>
      </c>
      <c r="Q40" s="5">
        <f t="shared" si="5"/>
        <v>0</v>
      </c>
    </row>
    <row r="41" spans="1:17" s="3" customFormat="1" ht="31.5" hidden="1">
      <c r="A41" s="7" t="s">
        <v>246</v>
      </c>
      <c r="B41" s="97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0</v>
      </c>
      <c r="P41" s="5">
        <f t="shared" si="4"/>
        <v>0</v>
      </c>
      <c r="Q41" s="5">
        <f t="shared" si="5"/>
        <v>0</v>
      </c>
    </row>
    <row r="42" spans="1:17" s="3" customFormat="1" ht="31.5" hidden="1">
      <c r="A42" s="7" t="s">
        <v>247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3"/>
        <v>0</v>
      </c>
      <c r="P42" s="5">
        <f t="shared" si="4"/>
        <v>0</v>
      </c>
      <c r="Q42" s="5">
        <f t="shared" si="5"/>
        <v>0</v>
      </c>
    </row>
    <row r="43" spans="1:17" ht="15.75">
      <c r="A43" s="7" t="s">
        <v>500</v>
      </c>
      <c r="B43" s="97">
        <v>2</v>
      </c>
      <c r="C43" s="5"/>
      <c r="D43" s="5"/>
      <c r="E43" s="5"/>
      <c r="F43" s="5"/>
      <c r="G43" s="5"/>
      <c r="H43" s="5"/>
      <c r="I43" s="5">
        <v>20000</v>
      </c>
      <c r="J43" s="5">
        <v>70000</v>
      </c>
      <c r="K43" s="5">
        <v>53871</v>
      </c>
      <c r="L43" s="5">
        <v>5400</v>
      </c>
      <c r="M43" s="5">
        <v>18900</v>
      </c>
      <c r="N43" s="5">
        <v>12954</v>
      </c>
      <c r="O43" s="5">
        <f t="shared" si="3"/>
        <v>25400</v>
      </c>
      <c r="P43" s="5">
        <f t="shared" si="4"/>
        <v>88900</v>
      </c>
      <c r="Q43" s="5">
        <f t="shared" si="5"/>
        <v>66825</v>
      </c>
    </row>
    <row r="44" spans="1:17" s="3" customFormat="1" ht="15.75">
      <c r="A44" s="7" t="s">
        <v>471</v>
      </c>
      <c r="B44" s="97">
        <v>2</v>
      </c>
      <c r="C44" s="5"/>
      <c r="D44" s="5"/>
      <c r="E44" s="5"/>
      <c r="F44" s="5"/>
      <c r="G44" s="5"/>
      <c r="H44" s="5"/>
      <c r="I44" s="5">
        <v>150000</v>
      </c>
      <c r="J44" s="5">
        <v>150000</v>
      </c>
      <c r="K44" s="5">
        <v>43105</v>
      </c>
      <c r="L44" s="5">
        <v>40500</v>
      </c>
      <c r="M44" s="5">
        <v>40500</v>
      </c>
      <c r="N44" s="5">
        <v>9093</v>
      </c>
      <c r="O44" s="5">
        <f t="shared" si="3"/>
        <v>190500</v>
      </c>
      <c r="P44" s="5">
        <f t="shared" si="4"/>
        <v>190500</v>
      </c>
      <c r="Q44" s="5">
        <f t="shared" si="5"/>
        <v>52198</v>
      </c>
    </row>
    <row r="45" spans="1:17" s="3" customFormat="1" ht="15.75" hidden="1">
      <c r="A45" s="7" t="s">
        <v>248</v>
      </c>
      <c r="B45" s="97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3"/>
        <v>0</v>
      </c>
      <c r="P45" s="5">
        <f t="shared" si="4"/>
        <v>0</v>
      </c>
      <c r="Q45" s="5">
        <f t="shared" si="5"/>
        <v>0</v>
      </c>
    </row>
    <row r="46" spans="1:17" s="3" customFormat="1" ht="15.75">
      <c r="A46" s="7" t="s">
        <v>249</v>
      </c>
      <c r="B46" s="97">
        <v>2</v>
      </c>
      <c r="C46" s="5">
        <v>541000</v>
      </c>
      <c r="D46" s="5">
        <v>530770</v>
      </c>
      <c r="E46" s="5">
        <v>486000</v>
      </c>
      <c r="F46" s="5">
        <v>121050</v>
      </c>
      <c r="G46" s="5">
        <v>110553</v>
      </c>
      <c r="H46" s="5">
        <v>108945</v>
      </c>
      <c r="I46" s="5">
        <v>700000</v>
      </c>
      <c r="J46" s="5">
        <v>1029000</v>
      </c>
      <c r="K46" s="5">
        <v>1028591</v>
      </c>
      <c r="L46" s="5">
        <v>189000</v>
      </c>
      <c r="M46" s="5">
        <v>241600</v>
      </c>
      <c r="N46" s="5">
        <v>241578</v>
      </c>
      <c r="O46" s="5">
        <f t="shared" si="3"/>
        <v>1551050</v>
      </c>
      <c r="P46" s="5">
        <f t="shared" si="4"/>
        <v>1911923</v>
      </c>
      <c r="Q46" s="5">
        <f t="shared" si="5"/>
        <v>1865114</v>
      </c>
    </row>
    <row r="47" spans="1:17" s="3" customFormat="1" ht="31.5">
      <c r="A47" s="7" t="s">
        <v>250</v>
      </c>
      <c r="B47" s="97">
        <v>2</v>
      </c>
      <c r="C47" s="5">
        <v>856200</v>
      </c>
      <c r="D47" s="5">
        <v>435600</v>
      </c>
      <c r="E47" s="5">
        <v>431600</v>
      </c>
      <c r="F47" s="5">
        <v>194360</v>
      </c>
      <c r="G47" s="5">
        <v>112325</v>
      </c>
      <c r="H47" s="5">
        <v>112325</v>
      </c>
      <c r="I47" s="5">
        <v>1280000</v>
      </c>
      <c r="J47" s="5">
        <v>1406220</v>
      </c>
      <c r="K47" s="5">
        <v>1397471</v>
      </c>
      <c r="L47" s="5">
        <v>345600</v>
      </c>
      <c r="M47" s="5">
        <v>328280</v>
      </c>
      <c r="N47" s="5">
        <v>239470</v>
      </c>
      <c r="O47" s="5">
        <f t="shared" si="3"/>
        <v>2676160</v>
      </c>
      <c r="P47" s="5">
        <f t="shared" si="4"/>
        <v>2282425</v>
      </c>
      <c r="Q47" s="5">
        <f t="shared" si="5"/>
        <v>2180866</v>
      </c>
    </row>
    <row r="48" spans="1:17" s="3" customFormat="1" ht="15.75">
      <c r="A48" s="117" t="s">
        <v>501</v>
      </c>
      <c r="B48" s="97">
        <v>2</v>
      </c>
      <c r="C48" s="5">
        <v>700000</v>
      </c>
      <c r="D48" s="5">
        <v>510230</v>
      </c>
      <c r="E48" s="5">
        <v>510230</v>
      </c>
      <c r="F48" s="5"/>
      <c r="G48" s="5"/>
      <c r="H48" s="5"/>
      <c r="I48" s="5"/>
      <c r="J48" s="5"/>
      <c r="K48" s="5"/>
      <c r="L48" s="5"/>
      <c r="M48" s="5"/>
      <c r="N48" s="5"/>
      <c r="O48" s="5">
        <f t="shared" si="3"/>
        <v>700000</v>
      </c>
      <c r="P48" s="5">
        <f t="shared" si="4"/>
        <v>510230</v>
      </c>
      <c r="Q48" s="5">
        <f t="shared" si="5"/>
        <v>510230</v>
      </c>
    </row>
    <row r="49" spans="1:17" ht="15.75">
      <c r="A49" s="7" t="s">
        <v>464</v>
      </c>
      <c r="B49" s="97">
        <v>2</v>
      </c>
      <c r="C49" s="5"/>
      <c r="D49" s="5"/>
      <c r="E49" s="5"/>
      <c r="F49" s="5"/>
      <c r="G49" s="5"/>
      <c r="H49" s="5"/>
      <c r="I49" s="5">
        <v>117591</v>
      </c>
      <c r="J49" s="5">
        <v>117591</v>
      </c>
      <c r="K49" s="5">
        <v>116015</v>
      </c>
      <c r="L49" s="5">
        <v>31750</v>
      </c>
      <c r="M49" s="5">
        <v>31750</v>
      </c>
      <c r="N49" s="5">
        <v>31325</v>
      </c>
      <c r="O49" s="5">
        <f t="shared" si="3"/>
        <v>149341</v>
      </c>
      <c r="P49" s="5">
        <f t="shared" si="4"/>
        <v>149341</v>
      </c>
      <c r="Q49" s="5">
        <f t="shared" si="5"/>
        <v>147340</v>
      </c>
    </row>
    <row r="50" spans="1:17" ht="15.75">
      <c r="A50" s="7" t="s">
        <v>620</v>
      </c>
      <c r="B50" s="97">
        <v>2</v>
      </c>
      <c r="C50" s="5"/>
      <c r="D50" s="5"/>
      <c r="E50" s="5"/>
      <c r="F50" s="5"/>
      <c r="G50" s="5"/>
      <c r="H50" s="5"/>
      <c r="I50" s="5"/>
      <c r="J50" s="5">
        <v>915000</v>
      </c>
      <c r="K50" s="5">
        <v>915000</v>
      </c>
      <c r="L50" s="5"/>
      <c r="M50" s="5">
        <v>247050</v>
      </c>
      <c r="N50" s="5">
        <v>247050</v>
      </c>
      <c r="O50" s="5">
        <f t="shared" si="3"/>
        <v>0</v>
      </c>
      <c r="P50" s="5">
        <f t="shared" si="4"/>
        <v>1162050</v>
      </c>
      <c r="Q50" s="5">
        <f t="shared" si="5"/>
        <v>1162050</v>
      </c>
    </row>
    <row r="51" spans="1:17" s="3" customFormat="1" ht="15.75">
      <c r="A51" s="7" t="s">
        <v>251</v>
      </c>
      <c r="B51" s="97">
        <v>2</v>
      </c>
      <c r="C51" s="5"/>
      <c r="D51" s="5"/>
      <c r="E51" s="5"/>
      <c r="F51" s="5"/>
      <c r="G51" s="5"/>
      <c r="H51" s="5"/>
      <c r="I51" s="5">
        <v>1494142</v>
      </c>
      <c r="J51" s="5">
        <v>1513811</v>
      </c>
      <c r="K51" s="5">
        <v>1235656</v>
      </c>
      <c r="L51" s="5">
        <v>403419</v>
      </c>
      <c r="M51" s="5">
        <v>408729</v>
      </c>
      <c r="N51" s="5">
        <v>333626</v>
      </c>
      <c r="O51" s="5">
        <f t="shared" si="3"/>
        <v>1897561</v>
      </c>
      <c r="P51" s="5">
        <f t="shared" si="4"/>
        <v>1922540</v>
      </c>
      <c r="Q51" s="5">
        <f t="shared" si="5"/>
        <v>1569282</v>
      </c>
    </row>
    <row r="52" spans="1:17" s="3" customFormat="1" ht="15.75">
      <c r="A52" s="7" t="s">
        <v>131</v>
      </c>
      <c r="B52" s="97"/>
      <c r="C52" s="5"/>
      <c r="D52" s="5"/>
      <c r="E52" s="5"/>
      <c r="F52" s="5"/>
      <c r="G52" s="5"/>
      <c r="H52" s="5"/>
      <c r="I52" s="5">
        <f>SUM(I53:I55)</f>
        <v>3658337</v>
      </c>
      <c r="J52" s="5">
        <f>SUM(J53:J55)</f>
        <v>3590984</v>
      </c>
      <c r="K52" s="5">
        <f>SUM(K53:K55)</f>
        <v>2785561</v>
      </c>
      <c r="L52" s="5"/>
      <c r="M52" s="5"/>
      <c r="N52" s="5"/>
      <c r="O52" s="5">
        <f t="shared" si="3"/>
        <v>3658337</v>
      </c>
      <c r="P52" s="5">
        <f t="shared" si="4"/>
        <v>3590984</v>
      </c>
      <c r="Q52" s="5">
        <f t="shared" si="5"/>
        <v>2785561</v>
      </c>
    </row>
    <row r="53" spans="1:17" s="3" customFormat="1" ht="15.75">
      <c r="A53" s="85" t="s">
        <v>375</v>
      </c>
      <c r="B53" s="97">
        <v>1</v>
      </c>
      <c r="C53" s="5"/>
      <c r="D53" s="5"/>
      <c r="E53" s="5"/>
      <c r="F53" s="5"/>
      <c r="G53" s="5"/>
      <c r="H53" s="5"/>
      <c r="I53" s="5">
        <f>SUMIF($B$6:$B$52,"1",L$6:L$52)</f>
        <v>0</v>
      </c>
      <c r="J53" s="5">
        <f>SUMIF($B$6:$B$52,"1",M$6:M$52)</f>
        <v>0</v>
      </c>
      <c r="K53" s="5">
        <f>SUMIF($B$6:$B$52,"1",N$6:N$52)</f>
        <v>0</v>
      </c>
      <c r="L53" s="5"/>
      <c r="M53" s="5"/>
      <c r="N53" s="5"/>
      <c r="O53" s="5">
        <f t="shared" si="3"/>
        <v>0</v>
      </c>
      <c r="P53" s="5">
        <f t="shared" si="4"/>
        <v>0</v>
      </c>
      <c r="Q53" s="5">
        <f t="shared" si="5"/>
        <v>0</v>
      </c>
    </row>
    <row r="54" spans="1:17" s="3" customFormat="1" ht="15.75">
      <c r="A54" s="85" t="s">
        <v>218</v>
      </c>
      <c r="B54" s="97">
        <v>2</v>
      </c>
      <c r="C54" s="5"/>
      <c r="D54" s="5"/>
      <c r="E54" s="5"/>
      <c r="F54" s="5"/>
      <c r="G54" s="5"/>
      <c r="H54" s="5"/>
      <c r="I54" s="5">
        <f>SUMIF($B$6:$B$52,"2",L$6:L$52)</f>
        <v>3658337</v>
      </c>
      <c r="J54" s="5">
        <f>SUMIF($B$6:$B$52,"2",M$6:M$52)</f>
        <v>3590984</v>
      </c>
      <c r="K54" s="5">
        <f>SUMIF($B$6:$B$52,"2",N$6:N$52)</f>
        <v>2785561</v>
      </c>
      <c r="L54" s="5"/>
      <c r="M54" s="5"/>
      <c r="N54" s="5"/>
      <c r="O54" s="5">
        <f t="shared" si="3"/>
        <v>3658337</v>
      </c>
      <c r="P54" s="5">
        <f t="shared" si="4"/>
        <v>3590984</v>
      </c>
      <c r="Q54" s="5">
        <f t="shared" si="5"/>
        <v>2785561</v>
      </c>
    </row>
    <row r="55" spans="1:17" s="3" customFormat="1" ht="15.75">
      <c r="A55" s="85" t="s">
        <v>110</v>
      </c>
      <c r="B55" s="97">
        <v>3</v>
      </c>
      <c r="C55" s="5"/>
      <c r="D55" s="5"/>
      <c r="E55" s="5"/>
      <c r="F55" s="5"/>
      <c r="G55" s="5"/>
      <c r="H55" s="5"/>
      <c r="I55" s="5">
        <f>SUMIF($B$6:$B$52,"3",L$6:L$52)</f>
        <v>0</v>
      </c>
      <c r="J55" s="5">
        <f>SUMIF($B$6:$B$52,"3",M$6:M$52)</f>
        <v>0</v>
      </c>
      <c r="K55" s="5">
        <f>SUMIF($B$6:$B$52,"3",N$6:N$52)</f>
        <v>0</v>
      </c>
      <c r="L55" s="5"/>
      <c r="M55" s="5"/>
      <c r="N55" s="5"/>
      <c r="O55" s="5">
        <f t="shared" si="3"/>
        <v>0</v>
      </c>
      <c r="P55" s="5">
        <f t="shared" si="4"/>
        <v>0</v>
      </c>
      <c r="Q55" s="5">
        <f t="shared" si="5"/>
        <v>0</v>
      </c>
    </row>
    <row r="56" spans="1:17" s="3" customFormat="1" ht="15.75">
      <c r="A56" s="8" t="s">
        <v>381</v>
      </c>
      <c r="B56" s="97"/>
      <c r="C56" s="14">
        <f aca="true" t="shared" si="6" ref="C56:N56">SUM(C57:C59)</f>
        <v>34609549</v>
      </c>
      <c r="D56" s="14">
        <f t="shared" si="6"/>
        <v>35994579</v>
      </c>
      <c r="E56" s="14">
        <f t="shared" si="6"/>
        <v>35542451</v>
      </c>
      <c r="F56" s="14">
        <f t="shared" si="6"/>
        <v>4717526</v>
      </c>
      <c r="G56" s="14">
        <f t="shared" si="6"/>
        <v>4895595</v>
      </c>
      <c r="H56" s="14">
        <f t="shared" si="6"/>
        <v>4773847</v>
      </c>
      <c r="I56" s="14">
        <f t="shared" si="6"/>
        <v>17539794</v>
      </c>
      <c r="J56" s="14">
        <f t="shared" si="6"/>
        <v>18722170</v>
      </c>
      <c r="K56" s="14">
        <f t="shared" si="6"/>
        <v>15823227</v>
      </c>
      <c r="L56" s="14">
        <f t="shared" si="6"/>
        <v>0</v>
      </c>
      <c r="M56" s="14">
        <f t="shared" si="6"/>
        <v>0</v>
      </c>
      <c r="N56" s="14">
        <f t="shared" si="6"/>
        <v>0</v>
      </c>
      <c r="O56" s="14">
        <f t="shared" si="3"/>
        <v>56866869</v>
      </c>
      <c r="P56" s="14">
        <f t="shared" si="4"/>
        <v>59612344</v>
      </c>
      <c r="Q56" s="14">
        <f t="shared" si="5"/>
        <v>56139525</v>
      </c>
    </row>
    <row r="57" spans="1:17" s="3" customFormat="1" ht="15.75">
      <c r="A57" s="85" t="s">
        <v>375</v>
      </c>
      <c r="B57" s="97">
        <v>1</v>
      </c>
      <c r="C57" s="81">
        <f aca="true" t="shared" si="7" ref="C57:K57">SUMIF($B$6:$B$56,"1",C$6:C$56)</f>
        <v>0</v>
      </c>
      <c r="D57" s="81">
        <f t="shared" si="7"/>
        <v>0</v>
      </c>
      <c r="E57" s="81">
        <f t="shared" si="7"/>
        <v>0</v>
      </c>
      <c r="F57" s="81">
        <f t="shared" si="7"/>
        <v>0</v>
      </c>
      <c r="G57" s="81">
        <f t="shared" si="7"/>
        <v>0</v>
      </c>
      <c r="H57" s="81">
        <f t="shared" si="7"/>
        <v>0</v>
      </c>
      <c r="I57" s="81">
        <f t="shared" si="7"/>
        <v>0</v>
      </c>
      <c r="J57" s="81">
        <f t="shared" si="7"/>
        <v>0</v>
      </c>
      <c r="K57" s="81">
        <f t="shared" si="7"/>
        <v>0</v>
      </c>
      <c r="L57" s="5"/>
      <c r="M57" s="5"/>
      <c r="N57" s="5"/>
      <c r="O57" s="5">
        <f t="shared" si="3"/>
        <v>0</v>
      </c>
      <c r="P57" s="5">
        <f t="shared" si="4"/>
        <v>0</v>
      </c>
      <c r="Q57" s="5">
        <f t="shared" si="5"/>
        <v>0</v>
      </c>
    </row>
    <row r="58" spans="1:17" s="3" customFormat="1" ht="15.75">
      <c r="A58" s="85" t="s">
        <v>218</v>
      </c>
      <c r="B58" s="97">
        <v>2</v>
      </c>
      <c r="C58" s="81">
        <f aca="true" t="shared" si="8" ref="C58:J58">SUMIF($B$6:$B$56,"2",C$6:C$56)</f>
        <v>33043849</v>
      </c>
      <c r="D58" s="81">
        <f t="shared" si="8"/>
        <v>34428879</v>
      </c>
      <c r="E58" s="81">
        <f t="shared" si="8"/>
        <v>34041851</v>
      </c>
      <c r="F58" s="81">
        <f t="shared" si="8"/>
        <v>4352726</v>
      </c>
      <c r="G58" s="81">
        <f t="shared" si="8"/>
        <v>4530795</v>
      </c>
      <c r="H58" s="81">
        <f t="shared" si="8"/>
        <v>4471714</v>
      </c>
      <c r="I58" s="81">
        <f t="shared" si="8"/>
        <v>17539794</v>
      </c>
      <c r="J58" s="81">
        <f t="shared" si="8"/>
        <v>18722170</v>
      </c>
      <c r="K58" s="81">
        <f>SUMIF($B$6:$B$56,"2",K$6:K$56)</f>
        <v>15823227</v>
      </c>
      <c r="L58" s="5"/>
      <c r="M58" s="5"/>
      <c r="N58" s="5"/>
      <c r="O58" s="5">
        <f t="shared" si="3"/>
        <v>54936369</v>
      </c>
      <c r="P58" s="5">
        <f t="shared" si="4"/>
        <v>57681844</v>
      </c>
      <c r="Q58" s="5">
        <f t="shared" si="5"/>
        <v>54336792</v>
      </c>
    </row>
    <row r="59" spans="1:17" s="3" customFormat="1" ht="15.75">
      <c r="A59" s="85" t="s">
        <v>110</v>
      </c>
      <c r="B59" s="97">
        <v>3</v>
      </c>
      <c r="C59" s="81">
        <f aca="true" t="shared" si="9" ref="C59:K59">SUMIF($B$6:$B$56,"3",C$6:C$56)</f>
        <v>1565700</v>
      </c>
      <c r="D59" s="81">
        <f t="shared" si="9"/>
        <v>1565700</v>
      </c>
      <c r="E59" s="81">
        <f t="shared" si="9"/>
        <v>1500600</v>
      </c>
      <c r="F59" s="81">
        <f t="shared" si="9"/>
        <v>364800</v>
      </c>
      <c r="G59" s="81">
        <f t="shared" si="9"/>
        <v>364800</v>
      </c>
      <c r="H59" s="81">
        <f t="shared" si="9"/>
        <v>302133</v>
      </c>
      <c r="I59" s="81">
        <f t="shared" si="9"/>
        <v>0</v>
      </c>
      <c r="J59" s="81">
        <f t="shared" si="9"/>
        <v>0</v>
      </c>
      <c r="K59" s="81">
        <f t="shared" si="9"/>
        <v>0</v>
      </c>
      <c r="L59" s="5"/>
      <c r="M59" s="5"/>
      <c r="N59" s="5"/>
      <c r="O59" s="5">
        <f t="shared" si="3"/>
        <v>1930500</v>
      </c>
      <c r="P59" s="5">
        <f t="shared" si="4"/>
        <v>1930500</v>
      </c>
      <c r="Q59" s="5">
        <f t="shared" si="5"/>
        <v>1802733</v>
      </c>
    </row>
  </sheetData>
  <sheetProtection/>
  <mergeCells count="9">
    <mergeCell ref="A1:Q1"/>
    <mergeCell ref="A2:Q2"/>
    <mergeCell ref="L4:N4"/>
    <mergeCell ref="I4:K4"/>
    <mergeCell ref="F4:H4"/>
    <mergeCell ref="C4:E4"/>
    <mergeCell ref="A4:A5"/>
    <mergeCell ref="B4:B5"/>
    <mergeCell ref="O4:Q4"/>
  </mergeCells>
  <printOptions horizontalCentered="1"/>
  <pageMargins left="0.5118110236220472" right="0.2755905511811024" top="0.7480314960629921" bottom="0.7480314960629921" header="0.31496062992125984" footer="0.31496062992125984"/>
  <pageSetup fitToHeight="2" fitToWidth="1" horizontalDpi="300" verticalDpi="300" orientation="landscape" paperSize="9" scale="56" r:id="rId1"/>
  <headerFoot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87" t="s">
        <v>368</v>
      </c>
      <c r="B1" s="387"/>
      <c r="C1" s="387"/>
      <c r="D1" s="387"/>
      <c r="E1" s="387"/>
    </row>
    <row r="2" spans="1:5" s="25" customFormat="1" ht="14.25" customHeight="1">
      <c r="A2" s="116"/>
      <c r="B2" s="116"/>
      <c r="C2" s="116"/>
      <c r="D2" s="116"/>
      <c r="E2" s="116"/>
    </row>
    <row r="3" spans="1:5" s="25" customFormat="1" ht="27" customHeight="1">
      <c r="A3" s="387" t="s">
        <v>95</v>
      </c>
      <c r="B3" s="387"/>
      <c r="C3" s="387"/>
      <c r="D3" s="387"/>
      <c r="E3" s="387"/>
    </row>
    <row r="4" spans="1:5" s="25" customFormat="1" ht="13.5" customHeight="1">
      <c r="A4" s="116"/>
      <c r="B4" s="116"/>
      <c r="C4" s="116"/>
      <c r="D4" s="116"/>
      <c r="E4" s="116"/>
    </row>
    <row r="5" spans="1:5" s="25" customFormat="1" ht="40.5" customHeight="1">
      <c r="A5" s="387" t="s">
        <v>371</v>
      </c>
      <c r="B5" s="387"/>
      <c r="C5" s="387"/>
      <c r="D5" s="387"/>
      <c r="E5" s="387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4" t="s">
        <v>9</v>
      </c>
      <c r="B7" s="27" t="s">
        <v>35</v>
      </c>
      <c r="C7" s="27" t="s">
        <v>85</v>
      </c>
      <c r="D7" s="27" t="s">
        <v>361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4"/>
      <c r="B35" s="95"/>
      <c r="C35" s="95"/>
      <c r="D35" s="95"/>
      <c r="E35" s="95"/>
    </row>
    <row r="36" spans="1:5" s="36" customFormat="1" ht="27.75" customHeight="1">
      <c r="A36" s="388" t="s">
        <v>369</v>
      </c>
      <c r="B36" s="388"/>
      <c r="C36" s="388"/>
      <c r="D36" s="388"/>
      <c r="E36" s="388"/>
    </row>
    <row r="37" ht="18.75" customHeight="1"/>
    <row r="38" ht="15">
      <c r="A38" s="96" t="s">
        <v>370</v>
      </c>
    </row>
    <row r="39" spans="1:3" ht="15">
      <c r="A39" s="39" t="s">
        <v>96</v>
      </c>
      <c r="C39" s="64"/>
    </row>
    <row r="40" ht="15">
      <c r="C40" s="64" t="s">
        <v>97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82"/>
  <sheetViews>
    <sheetView zoomScalePageLayoutView="0" workbookViewId="0" topLeftCell="C1">
      <selection activeCell="P1" sqref="P1:S1638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7109375" style="2" customWidth="1"/>
    <col min="6" max="6" width="11.421875" style="2" customWidth="1"/>
    <col min="7" max="7" width="12.7109375" style="2" hidden="1" customWidth="1"/>
    <col min="8" max="10" width="12.7109375" style="2" customWidth="1"/>
    <col min="11" max="11" width="11.421875" style="2" hidden="1" customWidth="1"/>
    <col min="12" max="12" width="11.00390625" style="20" customWidth="1"/>
    <col min="13" max="14" width="11.421875" style="20" customWidth="1"/>
    <col min="15" max="15" width="11.00390625" style="20" hidden="1" customWidth="1"/>
    <col min="16" max="17" width="9.140625" style="2" customWidth="1"/>
    <col min="18" max="16384" width="9.140625" style="2" customWidth="1"/>
  </cols>
  <sheetData>
    <row r="1" spans="1:15" ht="15.75">
      <c r="A1" s="346" t="s">
        <v>486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spans="1:15" ht="15.75">
      <c r="A2" s="346" t="s">
        <v>454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ht="15.75"/>
    <row r="4" spans="1:15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  <c r="M4" s="1" t="s">
        <v>90</v>
      </c>
      <c r="N4" s="1" t="s">
        <v>91</v>
      </c>
      <c r="O4" s="1" t="s">
        <v>92</v>
      </c>
    </row>
    <row r="5" spans="1:15" s="3" customFormat="1" ht="15.75">
      <c r="A5" s="1">
        <v>1</v>
      </c>
      <c r="B5" s="343" t="s">
        <v>9</v>
      </c>
      <c r="C5" s="343" t="s">
        <v>126</v>
      </c>
      <c r="D5" s="355" t="s">
        <v>14</v>
      </c>
      <c r="E5" s="355"/>
      <c r="F5" s="355"/>
      <c r="G5" s="355"/>
      <c r="H5" s="355" t="s">
        <v>15</v>
      </c>
      <c r="I5" s="355"/>
      <c r="J5" s="355"/>
      <c r="K5" s="355"/>
      <c r="L5" s="355" t="s">
        <v>16</v>
      </c>
      <c r="M5" s="355"/>
      <c r="N5" s="355"/>
      <c r="O5" s="88"/>
    </row>
    <row r="6" spans="1:15" s="3" customFormat="1" ht="31.5">
      <c r="A6" s="1">
        <v>2</v>
      </c>
      <c r="B6" s="343"/>
      <c r="C6" s="343"/>
      <c r="D6" s="40" t="s">
        <v>4</v>
      </c>
      <c r="E6" s="40" t="s">
        <v>562</v>
      </c>
      <c r="F6" s="139" t="s">
        <v>569</v>
      </c>
      <c r="G6" s="40" t="s">
        <v>563</v>
      </c>
      <c r="H6" s="40" t="s">
        <v>4</v>
      </c>
      <c r="I6" s="40" t="s">
        <v>562</v>
      </c>
      <c r="J6" s="139" t="s">
        <v>569</v>
      </c>
      <c r="K6" s="40" t="s">
        <v>563</v>
      </c>
      <c r="L6" s="40" t="s">
        <v>4</v>
      </c>
      <c r="M6" s="40" t="s">
        <v>562</v>
      </c>
      <c r="N6" s="139" t="s">
        <v>569</v>
      </c>
      <c r="O6" s="40" t="s">
        <v>547</v>
      </c>
    </row>
    <row r="7" spans="1:15" s="3" customFormat="1" ht="15.75">
      <c r="A7" s="1">
        <v>3</v>
      </c>
      <c r="B7" s="102" t="s">
        <v>93</v>
      </c>
      <c r="C7" s="9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/>
      <c r="K8" s="5"/>
      <c r="L8" s="5">
        <f>D8+H8</f>
        <v>0</v>
      </c>
      <c r="M8" s="5">
        <f>E8+I8</f>
        <v>0</v>
      </c>
      <c r="N8" s="5">
        <f>F8+J8</f>
        <v>0</v>
      </c>
      <c r="O8" s="5">
        <f>G8+K8</f>
        <v>0</v>
      </c>
    </row>
    <row r="9" spans="1:15" s="3" customFormat="1" ht="31.5" hidden="1">
      <c r="A9" s="1"/>
      <c r="B9" s="7" t="s">
        <v>185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5">
        <f>SUM(G8)</f>
        <v>0</v>
      </c>
      <c r="H9" s="113"/>
      <c r="I9" s="113"/>
      <c r="J9" s="113"/>
      <c r="K9" s="113"/>
      <c r="L9" s="113"/>
      <c r="M9" s="113"/>
      <c r="N9" s="113"/>
      <c r="O9" s="113"/>
    </row>
    <row r="10" spans="1:19" s="3" customFormat="1" ht="47.25">
      <c r="A10" s="1">
        <v>4</v>
      </c>
      <c r="B10" s="117" t="s">
        <v>523</v>
      </c>
      <c r="C10" s="97">
        <v>2</v>
      </c>
      <c r="D10" s="5">
        <v>300000</v>
      </c>
      <c r="E10" s="5">
        <v>300000</v>
      </c>
      <c r="F10" s="5">
        <v>300000</v>
      </c>
      <c r="G10" s="5"/>
      <c r="H10" s="5">
        <v>81000</v>
      </c>
      <c r="I10" s="5">
        <v>81000</v>
      </c>
      <c r="J10" s="5">
        <v>81000</v>
      </c>
      <c r="K10" s="5"/>
      <c r="L10" s="5">
        <f aca="true" t="shared" si="0" ref="L10:O13">D10+H10</f>
        <v>381000</v>
      </c>
      <c r="M10" s="5">
        <f t="shared" si="0"/>
        <v>381000</v>
      </c>
      <c r="N10" s="5">
        <f t="shared" si="0"/>
        <v>381000</v>
      </c>
      <c r="O10" s="5">
        <f t="shared" si="0"/>
        <v>0</v>
      </c>
      <c r="P10" s="133"/>
      <c r="Q10" s="133"/>
      <c r="R10" s="133"/>
      <c r="S10" s="133"/>
    </row>
    <row r="11" spans="1:15" s="3" customFormat="1" ht="15.75" hidden="1">
      <c r="A11" s="1"/>
      <c r="B11" s="7"/>
      <c r="C11" s="97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</row>
    <row r="12" spans="1:15" s="3" customFormat="1" ht="15.75" hidden="1">
      <c r="A12" s="1"/>
      <c r="B12" s="7"/>
      <c r="C12" s="97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</row>
    <row r="13" spans="1:15" s="3" customFormat="1" ht="15.75" hidden="1">
      <c r="A13" s="1"/>
      <c r="B13" s="117"/>
      <c r="C13" s="97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</row>
    <row r="14" spans="1:19" s="3" customFormat="1" ht="31.5">
      <c r="A14" s="1">
        <v>5</v>
      </c>
      <c r="B14" s="7" t="s">
        <v>184</v>
      </c>
      <c r="C14" s="97"/>
      <c r="D14" s="5">
        <f>SUM(D10:D13)</f>
        <v>300000</v>
      </c>
      <c r="E14" s="5">
        <f>SUM(E10:E13)</f>
        <v>300000</v>
      </c>
      <c r="F14" s="5">
        <f>SUM(F10:F13)</f>
        <v>300000</v>
      </c>
      <c r="G14" s="5">
        <f>SUM(G10:G13)</f>
        <v>0</v>
      </c>
      <c r="H14" s="113"/>
      <c r="I14" s="113"/>
      <c r="J14" s="113"/>
      <c r="K14" s="113"/>
      <c r="L14" s="113"/>
      <c r="M14" s="113"/>
      <c r="N14" s="113"/>
      <c r="O14" s="113"/>
      <c r="P14" s="133"/>
      <c r="Q14" s="133"/>
      <c r="R14" s="133"/>
      <c r="S14" s="133"/>
    </row>
    <row r="15" spans="1:19" s="3" customFormat="1" ht="15.75" customHeight="1">
      <c r="A15" s="1" t="s">
        <v>537</v>
      </c>
      <c r="B15" s="7" t="s">
        <v>531</v>
      </c>
      <c r="C15" s="97">
        <v>2</v>
      </c>
      <c r="D15" s="5">
        <v>0</v>
      </c>
      <c r="E15" s="5">
        <v>55118</v>
      </c>
      <c r="F15" s="5">
        <v>55118</v>
      </c>
      <c r="G15" s="138">
        <v>55118</v>
      </c>
      <c r="H15" s="5">
        <v>0</v>
      </c>
      <c r="I15" s="5">
        <v>14882</v>
      </c>
      <c r="J15" s="5">
        <v>14882</v>
      </c>
      <c r="K15" s="5">
        <v>14882</v>
      </c>
      <c r="L15" s="5">
        <f>D15+H15</f>
        <v>0</v>
      </c>
      <c r="M15" s="5">
        <f>E15+I15</f>
        <v>70000</v>
      </c>
      <c r="N15" s="5">
        <f>F15+J15</f>
        <v>70000</v>
      </c>
      <c r="O15" s="5">
        <f>G15+K15</f>
        <v>70000</v>
      </c>
      <c r="P15" s="133"/>
      <c r="Q15" s="133"/>
      <c r="R15" s="133"/>
      <c r="S15" s="133"/>
    </row>
    <row r="16" spans="1:19" s="3" customFormat="1" ht="32.25" customHeight="1">
      <c r="A16" s="1" t="s">
        <v>538</v>
      </c>
      <c r="B16" s="7" t="s">
        <v>183</v>
      </c>
      <c r="C16" s="97"/>
      <c r="D16" s="5">
        <f>SUM(D15)</f>
        <v>0</v>
      </c>
      <c r="E16" s="5">
        <f>SUM(E15)</f>
        <v>55118</v>
      </c>
      <c r="F16" s="5">
        <f>SUM(F15)</f>
        <v>55118</v>
      </c>
      <c r="G16" s="5">
        <f>SUM(G15)</f>
        <v>55118</v>
      </c>
      <c r="H16" s="113"/>
      <c r="I16" s="113"/>
      <c r="J16" s="113"/>
      <c r="K16" s="113"/>
      <c r="L16" s="113"/>
      <c r="M16" s="113"/>
      <c r="N16" s="113"/>
      <c r="O16" s="113"/>
      <c r="P16" s="133"/>
      <c r="Q16" s="133"/>
      <c r="R16" s="133"/>
      <c r="S16" s="133"/>
    </row>
    <row r="17" spans="1:19" s="3" customFormat="1" ht="31.5">
      <c r="A17" s="1">
        <v>6</v>
      </c>
      <c r="B17" s="117" t="s">
        <v>491</v>
      </c>
      <c r="C17" s="97">
        <v>2</v>
      </c>
      <c r="D17" s="5">
        <v>5053392</v>
      </c>
      <c r="E17" s="5">
        <v>5053392</v>
      </c>
      <c r="F17" s="5">
        <v>5053392</v>
      </c>
      <c r="G17" s="5">
        <v>5053512</v>
      </c>
      <c r="H17" s="5">
        <v>1364416</v>
      </c>
      <c r="I17" s="5">
        <v>1364416</v>
      </c>
      <c r="J17" s="5">
        <v>1364416</v>
      </c>
      <c r="K17" s="5">
        <v>1364448</v>
      </c>
      <c r="L17" s="5">
        <f aca="true" t="shared" si="1" ref="L17:L31">D17+H17</f>
        <v>6417808</v>
      </c>
      <c r="M17" s="5">
        <f aca="true" t="shared" si="2" ref="M17:N28">E17+I17</f>
        <v>6417808</v>
      </c>
      <c r="N17" s="5">
        <f t="shared" si="2"/>
        <v>6417808</v>
      </c>
      <c r="O17" s="5">
        <f aca="true" t="shared" si="3" ref="O17:O28">G17+K17</f>
        <v>6417960</v>
      </c>
      <c r="P17" s="133"/>
      <c r="Q17" s="133"/>
      <c r="R17" s="133"/>
      <c r="S17" s="133"/>
    </row>
    <row r="18" spans="1:19" s="3" customFormat="1" ht="31.5">
      <c r="A18" s="1">
        <v>7</v>
      </c>
      <c r="B18" s="117" t="s">
        <v>492</v>
      </c>
      <c r="C18" s="97">
        <v>2</v>
      </c>
      <c r="D18" s="5">
        <v>352000</v>
      </c>
      <c r="E18" s="5">
        <v>352000</v>
      </c>
      <c r="F18" s="5">
        <v>352000</v>
      </c>
      <c r="G18" s="5">
        <v>352000</v>
      </c>
      <c r="H18" s="5">
        <v>95040</v>
      </c>
      <c r="I18" s="5">
        <v>95040</v>
      </c>
      <c r="J18" s="5">
        <v>95040</v>
      </c>
      <c r="K18" s="5">
        <v>95040</v>
      </c>
      <c r="L18" s="5">
        <f t="shared" si="1"/>
        <v>447040</v>
      </c>
      <c r="M18" s="5">
        <f t="shared" si="2"/>
        <v>447040</v>
      </c>
      <c r="N18" s="5">
        <f t="shared" si="2"/>
        <v>447040</v>
      </c>
      <c r="O18" s="5">
        <f t="shared" si="3"/>
        <v>447040</v>
      </c>
      <c r="P18" s="133"/>
      <c r="Q18" s="133"/>
      <c r="R18" s="133"/>
      <c r="S18" s="133"/>
    </row>
    <row r="19" spans="1:19" s="3" customFormat="1" ht="31.5">
      <c r="A19" s="1">
        <v>8</v>
      </c>
      <c r="B19" s="7" t="s">
        <v>525</v>
      </c>
      <c r="C19" s="97">
        <v>2</v>
      </c>
      <c r="D19" s="5">
        <v>57953</v>
      </c>
      <c r="E19" s="5">
        <v>57953</v>
      </c>
      <c r="F19" s="5">
        <v>57953</v>
      </c>
      <c r="G19" s="138">
        <v>56693</v>
      </c>
      <c r="H19" s="5">
        <v>15647</v>
      </c>
      <c r="I19" s="5">
        <v>15647</v>
      </c>
      <c r="J19" s="5">
        <v>15647</v>
      </c>
      <c r="K19" s="5">
        <v>15307</v>
      </c>
      <c r="L19" s="5">
        <f t="shared" si="1"/>
        <v>73600</v>
      </c>
      <c r="M19" s="5">
        <f t="shared" si="2"/>
        <v>73600</v>
      </c>
      <c r="N19" s="5">
        <f t="shared" si="2"/>
        <v>73600</v>
      </c>
      <c r="O19" s="5">
        <f t="shared" si="3"/>
        <v>72000</v>
      </c>
      <c r="P19" s="133"/>
      <c r="Q19" s="133"/>
      <c r="R19" s="133"/>
      <c r="S19" s="133"/>
    </row>
    <row r="20" spans="1:19" s="3" customFormat="1" ht="15.75">
      <c r="A20" s="1">
        <v>9</v>
      </c>
      <c r="B20" s="7" t="s">
        <v>524</v>
      </c>
      <c r="C20" s="97">
        <v>2</v>
      </c>
      <c r="D20" s="5">
        <v>37008</v>
      </c>
      <c r="E20" s="5">
        <v>37008</v>
      </c>
      <c r="F20" s="5">
        <v>37008</v>
      </c>
      <c r="G20" s="5"/>
      <c r="H20" s="5">
        <v>9992</v>
      </c>
      <c r="I20" s="5">
        <v>9992</v>
      </c>
      <c r="J20" s="5">
        <v>9992</v>
      </c>
      <c r="K20" s="5"/>
      <c r="L20" s="5">
        <f t="shared" si="1"/>
        <v>47000</v>
      </c>
      <c r="M20" s="5">
        <f t="shared" si="2"/>
        <v>47000</v>
      </c>
      <c r="N20" s="5">
        <f t="shared" si="2"/>
        <v>47000</v>
      </c>
      <c r="O20" s="5">
        <f t="shared" si="3"/>
        <v>0</v>
      </c>
      <c r="P20" s="133"/>
      <c r="Q20" s="133"/>
      <c r="R20" s="133"/>
      <c r="S20" s="133"/>
    </row>
    <row r="21" spans="1:19" s="3" customFormat="1" ht="31.5">
      <c r="A21" s="1">
        <v>10</v>
      </c>
      <c r="B21" s="7" t="s">
        <v>526</v>
      </c>
      <c r="C21" s="97">
        <v>2</v>
      </c>
      <c r="D21" s="5">
        <v>119957</v>
      </c>
      <c r="E21" s="5">
        <v>119957</v>
      </c>
      <c r="F21" s="5">
        <v>119957</v>
      </c>
      <c r="G21" s="5"/>
      <c r="H21" s="5">
        <v>32388</v>
      </c>
      <c r="I21" s="5">
        <v>32388</v>
      </c>
      <c r="J21" s="5">
        <v>32388</v>
      </c>
      <c r="K21" s="5"/>
      <c r="L21" s="5">
        <f t="shared" si="1"/>
        <v>152345</v>
      </c>
      <c r="M21" s="5">
        <f t="shared" si="2"/>
        <v>152345</v>
      </c>
      <c r="N21" s="5">
        <f t="shared" si="2"/>
        <v>152345</v>
      </c>
      <c r="O21" s="5">
        <f t="shared" si="3"/>
        <v>0</v>
      </c>
      <c r="P21" s="133"/>
      <c r="Q21" s="133"/>
      <c r="R21" s="133"/>
      <c r="S21" s="133"/>
    </row>
    <row r="22" spans="1:19" s="3" customFormat="1" ht="15.75">
      <c r="A22" s="1">
        <v>11</v>
      </c>
      <c r="B22" s="7" t="s">
        <v>522</v>
      </c>
      <c r="C22" s="97">
        <v>2</v>
      </c>
      <c r="D22" s="5">
        <v>42441</v>
      </c>
      <c r="E22" s="5">
        <v>42441</v>
      </c>
      <c r="F22" s="5">
        <v>42441</v>
      </c>
      <c r="G22" s="5">
        <v>39362</v>
      </c>
      <c r="H22" s="5">
        <v>11459</v>
      </c>
      <c r="I22" s="5">
        <v>11459</v>
      </c>
      <c r="J22" s="5">
        <v>11459</v>
      </c>
      <c r="K22" s="5">
        <v>10628</v>
      </c>
      <c r="L22" s="5">
        <f t="shared" si="1"/>
        <v>53900</v>
      </c>
      <c r="M22" s="5">
        <f t="shared" si="2"/>
        <v>53900</v>
      </c>
      <c r="N22" s="5">
        <f t="shared" si="2"/>
        <v>53900</v>
      </c>
      <c r="O22" s="5">
        <f t="shared" si="3"/>
        <v>49990</v>
      </c>
      <c r="P22" s="133"/>
      <c r="Q22" s="133"/>
      <c r="R22" s="133"/>
      <c r="S22" s="133"/>
    </row>
    <row r="23" spans="1:19" s="3" customFormat="1" ht="31.5">
      <c r="A23" s="1">
        <v>12</v>
      </c>
      <c r="B23" s="7" t="s">
        <v>528</v>
      </c>
      <c r="C23" s="97">
        <v>2</v>
      </c>
      <c r="D23" s="5">
        <v>32284</v>
      </c>
      <c r="E23" s="5">
        <v>32284</v>
      </c>
      <c r="F23" s="5">
        <v>32284</v>
      </c>
      <c r="G23" s="5"/>
      <c r="H23" s="5">
        <v>8716</v>
      </c>
      <c r="I23" s="5">
        <v>8716</v>
      </c>
      <c r="J23" s="5">
        <v>8716</v>
      </c>
      <c r="K23" s="5"/>
      <c r="L23" s="5">
        <f t="shared" si="1"/>
        <v>41000</v>
      </c>
      <c r="M23" s="5">
        <f t="shared" si="2"/>
        <v>41000</v>
      </c>
      <c r="N23" s="5">
        <f t="shared" si="2"/>
        <v>41000</v>
      </c>
      <c r="O23" s="5">
        <f t="shared" si="3"/>
        <v>0</v>
      </c>
      <c r="P23" s="133"/>
      <c r="Q23" s="133"/>
      <c r="R23" s="133"/>
      <c r="S23" s="133"/>
    </row>
    <row r="24" spans="1:19" s="3" customFormat="1" ht="15.75">
      <c r="A24" s="1">
        <v>13</v>
      </c>
      <c r="B24" s="7" t="s">
        <v>518</v>
      </c>
      <c r="C24" s="97">
        <v>2</v>
      </c>
      <c r="D24" s="5">
        <v>23622</v>
      </c>
      <c r="E24" s="5">
        <v>23622</v>
      </c>
      <c r="F24" s="5">
        <v>23622</v>
      </c>
      <c r="G24" s="5"/>
      <c r="H24" s="5">
        <v>6378</v>
      </c>
      <c r="I24" s="5">
        <v>6378</v>
      </c>
      <c r="J24" s="5">
        <v>6378</v>
      </c>
      <c r="K24" s="5"/>
      <c r="L24" s="5">
        <f t="shared" si="1"/>
        <v>30000</v>
      </c>
      <c r="M24" s="5">
        <f t="shared" si="2"/>
        <v>30000</v>
      </c>
      <c r="N24" s="5">
        <f t="shared" si="2"/>
        <v>30000</v>
      </c>
      <c r="O24" s="5">
        <f t="shared" si="3"/>
        <v>0</v>
      </c>
      <c r="P24" s="133"/>
      <c r="Q24" s="133"/>
      <c r="R24" s="133"/>
      <c r="S24" s="133"/>
    </row>
    <row r="25" spans="1:19" s="3" customFormat="1" ht="15.75">
      <c r="A25" s="1">
        <v>14</v>
      </c>
      <c r="B25" s="7" t="s">
        <v>519</v>
      </c>
      <c r="C25" s="97">
        <v>2</v>
      </c>
      <c r="D25" s="5">
        <v>35433</v>
      </c>
      <c r="E25" s="5">
        <v>35433</v>
      </c>
      <c r="F25" s="5">
        <v>35433</v>
      </c>
      <c r="G25" s="5"/>
      <c r="H25" s="5">
        <v>9567</v>
      </c>
      <c r="I25" s="5">
        <v>9567</v>
      </c>
      <c r="J25" s="5">
        <v>9567</v>
      </c>
      <c r="K25" s="5"/>
      <c r="L25" s="5">
        <f t="shared" si="1"/>
        <v>45000</v>
      </c>
      <c r="M25" s="5">
        <f t="shared" si="2"/>
        <v>45000</v>
      </c>
      <c r="N25" s="5">
        <f t="shared" si="2"/>
        <v>45000</v>
      </c>
      <c r="O25" s="5">
        <f t="shared" si="3"/>
        <v>0</v>
      </c>
      <c r="P25" s="133"/>
      <c r="Q25" s="133"/>
      <c r="R25" s="133"/>
      <c r="S25" s="133"/>
    </row>
    <row r="26" spans="1:19" s="3" customFormat="1" ht="15.75">
      <c r="A26" s="1">
        <v>15</v>
      </c>
      <c r="B26" s="7" t="s">
        <v>520</v>
      </c>
      <c r="C26" s="97">
        <v>2</v>
      </c>
      <c r="D26" s="5">
        <v>29921</v>
      </c>
      <c r="E26" s="5">
        <v>29921</v>
      </c>
      <c r="F26" s="5">
        <v>29921</v>
      </c>
      <c r="G26" s="138">
        <v>29913</v>
      </c>
      <c r="H26" s="5">
        <v>8079</v>
      </c>
      <c r="I26" s="5">
        <v>8079</v>
      </c>
      <c r="J26" s="5">
        <v>8079</v>
      </c>
      <c r="K26" s="5">
        <v>8077</v>
      </c>
      <c r="L26" s="5">
        <f t="shared" si="1"/>
        <v>38000</v>
      </c>
      <c r="M26" s="5">
        <f t="shared" si="2"/>
        <v>38000</v>
      </c>
      <c r="N26" s="5">
        <f t="shared" si="2"/>
        <v>38000</v>
      </c>
      <c r="O26" s="5">
        <f t="shared" si="3"/>
        <v>37990</v>
      </c>
      <c r="P26" s="133"/>
      <c r="Q26" s="133"/>
      <c r="R26" s="133"/>
      <c r="S26" s="133"/>
    </row>
    <row r="27" spans="1:19" s="3" customFormat="1" ht="31.5">
      <c r="A27" s="1">
        <v>16</v>
      </c>
      <c r="B27" s="117" t="s">
        <v>493</v>
      </c>
      <c r="C27" s="97">
        <v>2</v>
      </c>
      <c r="D27" s="5">
        <v>10000000</v>
      </c>
      <c r="E27" s="5">
        <v>10000000</v>
      </c>
      <c r="F27" s="5">
        <v>10000000</v>
      </c>
      <c r="G27" s="5"/>
      <c r="H27" s="5">
        <v>2700000</v>
      </c>
      <c r="I27" s="5">
        <v>2700000</v>
      </c>
      <c r="J27" s="5">
        <v>2700000</v>
      </c>
      <c r="K27" s="5"/>
      <c r="L27" s="5">
        <f t="shared" si="1"/>
        <v>12700000</v>
      </c>
      <c r="M27" s="5">
        <f t="shared" si="2"/>
        <v>12700000</v>
      </c>
      <c r="N27" s="5">
        <f t="shared" si="2"/>
        <v>12700000</v>
      </c>
      <c r="O27" s="5">
        <f t="shared" si="3"/>
        <v>0</v>
      </c>
      <c r="P27" s="133"/>
      <c r="Q27" s="133"/>
      <c r="R27" s="133"/>
      <c r="S27" s="133"/>
    </row>
    <row r="28" spans="1:19" s="3" customFormat="1" ht="15.75">
      <c r="A28" s="1">
        <v>17</v>
      </c>
      <c r="B28" s="7" t="s">
        <v>529</v>
      </c>
      <c r="C28" s="97">
        <v>2</v>
      </c>
      <c r="D28" s="5">
        <v>124409</v>
      </c>
      <c r="E28" s="5">
        <v>0</v>
      </c>
      <c r="F28" s="5">
        <v>0</v>
      </c>
      <c r="G28" s="5"/>
      <c r="H28" s="5">
        <v>33591</v>
      </c>
      <c r="I28" s="5">
        <v>0</v>
      </c>
      <c r="J28" s="5">
        <v>0</v>
      </c>
      <c r="K28" s="5"/>
      <c r="L28" s="5">
        <f t="shared" si="1"/>
        <v>158000</v>
      </c>
      <c r="M28" s="5">
        <f t="shared" si="2"/>
        <v>0</v>
      </c>
      <c r="N28" s="5">
        <f t="shared" si="2"/>
        <v>0</v>
      </c>
      <c r="O28" s="5">
        <f t="shared" si="3"/>
        <v>0</v>
      </c>
      <c r="P28" s="133"/>
      <c r="Q28" s="133"/>
      <c r="R28" s="133"/>
      <c r="S28" s="133"/>
    </row>
    <row r="29" spans="1:19" s="3" customFormat="1" ht="15.75">
      <c r="A29" s="1" t="s">
        <v>555</v>
      </c>
      <c r="B29" s="7" t="s">
        <v>558</v>
      </c>
      <c r="C29" s="97">
        <v>2</v>
      </c>
      <c r="D29" s="5">
        <v>0</v>
      </c>
      <c r="E29" s="5">
        <v>48811</v>
      </c>
      <c r="F29" s="5">
        <v>48811</v>
      </c>
      <c r="G29" s="5">
        <v>48811</v>
      </c>
      <c r="H29" s="5">
        <v>0</v>
      </c>
      <c r="I29" s="5">
        <v>13179</v>
      </c>
      <c r="J29" s="5">
        <v>13179</v>
      </c>
      <c r="K29" s="5">
        <v>13179</v>
      </c>
      <c r="L29" s="5">
        <f t="shared" si="1"/>
        <v>0</v>
      </c>
      <c r="M29" s="5">
        <f>E29+I29</f>
        <v>61990</v>
      </c>
      <c r="N29" s="5">
        <f>F29+J29</f>
        <v>61990</v>
      </c>
      <c r="O29" s="5">
        <f>G29+K29</f>
        <v>61990</v>
      </c>
      <c r="P29" s="133"/>
      <c r="Q29" s="133"/>
      <c r="R29" s="133"/>
      <c r="S29" s="133"/>
    </row>
    <row r="30" spans="1:19" s="3" customFormat="1" ht="15.75">
      <c r="A30" s="1" t="s">
        <v>556</v>
      </c>
      <c r="B30" s="7" t="s">
        <v>554</v>
      </c>
      <c r="C30" s="97">
        <v>2</v>
      </c>
      <c r="D30" s="5">
        <v>0</v>
      </c>
      <c r="E30" s="5">
        <v>100000</v>
      </c>
      <c r="F30" s="5">
        <v>100000</v>
      </c>
      <c r="G30" s="5">
        <v>100000</v>
      </c>
      <c r="H30" s="5">
        <v>0</v>
      </c>
      <c r="I30" s="5">
        <v>27000</v>
      </c>
      <c r="J30" s="5">
        <v>27000</v>
      </c>
      <c r="K30" s="5">
        <v>27000</v>
      </c>
      <c r="L30" s="5">
        <f t="shared" si="1"/>
        <v>0</v>
      </c>
      <c r="M30" s="5">
        <f aca="true" t="shared" si="4" ref="M30:N32">E30+I30</f>
        <v>127000</v>
      </c>
      <c r="N30" s="5">
        <f t="shared" si="4"/>
        <v>127000</v>
      </c>
      <c r="O30" s="5"/>
      <c r="P30" s="133"/>
      <c r="Q30" s="133"/>
      <c r="R30" s="133"/>
      <c r="S30" s="133"/>
    </row>
    <row r="31" spans="1:19" s="3" customFormat="1" ht="15.75">
      <c r="A31" s="1" t="s">
        <v>557</v>
      </c>
      <c r="B31" s="7" t="s">
        <v>552</v>
      </c>
      <c r="C31" s="97">
        <v>2</v>
      </c>
      <c r="D31" s="5">
        <v>0</v>
      </c>
      <c r="E31" s="5">
        <v>19750</v>
      </c>
      <c r="F31" s="5">
        <v>19750</v>
      </c>
      <c r="G31" s="5">
        <v>19750</v>
      </c>
      <c r="H31" s="5">
        <v>0</v>
      </c>
      <c r="I31" s="5">
        <v>0</v>
      </c>
      <c r="J31" s="5">
        <v>0</v>
      </c>
      <c r="K31" s="5"/>
      <c r="L31" s="5">
        <f t="shared" si="1"/>
        <v>0</v>
      </c>
      <c r="M31" s="5">
        <f t="shared" si="4"/>
        <v>19750</v>
      </c>
      <c r="N31" s="5">
        <f t="shared" si="4"/>
        <v>19750</v>
      </c>
      <c r="O31" s="5">
        <f>G31+K31</f>
        <v>19750</v>
      </c>
      <c r="P31" s="133"/>
      <c r="Q31" s="133"/>
      <c r="R31" s="133"/>
      <c r="S31" s="133"/>
    </row>
    <row r="32" spans="1:19" s="3" customFormat="1" ht="15.75">
      <c r="A32" s="1">
        <v>18</v>
      </c>
      <c r="B32" s="7" t="s">
        <v>530</v>
      </c>
      <c r="C32" s="97">
        <v>2</v>
      </c>
      <c r="D32" s="5">
        <v>12598</v>
      </c>
      <c r="E32" s="5">
        <v>12598</v>
      </c>
      <c r="F32" s="5">
        <v>12598</v>
      </c>
      <c r="G32" s="5"/>
      <c r="H32" s="5">
        <v>3402</v>
      </c>
      <c r="I32" s="5">
        <v>3402</v>
      </c>
      <c r="J32" s="5">
        <v>3402</v>
      </c>
      <c r="K32" s="5"/>
      <c r="L32" s="5">
        <f>D32+H32</f>
        <v>16000</v>
      </c>
      <c r="M32" s="5">
        <f t="shared" si="4"/>
        <v>16000</v>
      </c>
      <c r="N32" s="5">
        <f t="shared" si="4"/>
        <v>16000</v>
      </c>
      <c r="O32" s="5">
        <f>G32+K32</f>
        <v>0</v>
      </c>
      <c r="P32" s="133"/>
      <c r="Q32" s="133"/>
      <c r="R32" s="133"/>
      <c r="S32" s="133"/>
    </row>
    <row r="33" spans="1:19" s="3" customFormat="1" ht="47.25">
      <c r="A33" s="1">
        <v>19</v>
      </c>
      <c r="B33" s="7" t="s">
        <v>186</v>
      </c>
      <c r="C33" s="97"/>
      <c r="D33" s="5">
        <f>SUM(D17:D32)</f>
        <v>15921018</v>
      </c>
      <c r="E33" s="5">
        <f>SUM(E17:E32)</f>
        <v>15965170</v>
      </c>
      <c r="F33" s="5">
        <f>SUM(F17:F32)</f>
        <v>15965170</v>
      </c>
      <c r="G33" s="5">
        <f>SUM(G17:G32)</f>
        <v>5700041</v>
      </c>
      <c r="H33" s="113"/>
      <c r="I33" s="113"/>
      <c r="J33" s="113"/>
      <c r="K33" s="113"/>
      <c r="L33" s="113"/>
      <c r="M33" s="113"/>
      <c r="N33" s="113"/>
      <c r="O33" s="113"/>
      <c r="P33" s="133"/>
      <c r="Q33" s="133"/>
      <c r="R33" s="133"/>
      <c r="S33" s="133"/>
    </row>
    <row r="34" spans="1:19" s="3" customFormat="1" ht="15.75" hidden="1">
      <c r="A34" s="1"/>
      <c r="B34" s="7" t="s">
        <v>187</v>
      </c>
      <c r="C34" s="97"/>
      <c r="D34" s="5"/>
      <c r="E34" s="5"/>
      <c r="F34" s="5"/>
      <c r="G34" s="5"/>
      <c r="H34" s="113"/>
      <c r="I34" s="113"/>
      <c r="J34" s="113"/>
      <c r="K34" s="113"/>
      <c r="L34" s="113"/>
      <c r="M34" s="113"/>
      <c r="N34" s="113"/>
      <c r="O34" s="113"/>
      <c r="P34" s="133"/>
      <c r="Q34" s="133"/>
      <c r="R34" s="133"/>
      <c r="S34" s="133"/>
    </row>
    <row r="35" spans="1:19" s="3" customFormat="1" ht="31.5" hidden="1">
      <c r="A35" s="1"/>
      <c r="B35" s="7" t="s">
        <v>188</v>
      </c>
      <c r="C35" s="97"/>
      <c r="D35" s="5"/>
      <c r="E35" s="5"/>
      <c r="F35" s="5"/>
      <c r="G35" s="5"/>
      <c r="H35" s="113"/>
      <c r="I35" s="113"/>
      <c r="J35" s="113"/>
      <c r="K35" s="113"/>
      <c r="L35" s="113"/>
      <c r="M35" s="113"/>
      <c r="N35" s="113"/>
      <c r="O35" s="113"/>
      <c r="P35" s="133"/>
      <c r="Q35" s="133"/>
      <c r="R35" s="133"/>
      <c r="S35" s="133"/>
    </row>
    <row r="36" spans="1:19" s="3" customFormat="1" ht="47.25">
      <c r="A36" s="1">
        <v>20</v>
      </c>
      <c r="B36" s="7" t="s">
        <v>207</v>
      </c>
      <c r="C36" s="97"/>
      <c r="D36" s="113"/>
      <c r="E36" s="113"/>
      <c r="F36" s="113"/>
      <c r="G36" s="113"/>
      <c r="H36" s="5">
        <f>SUM(H7:H35)</f>
        <v>4379675</v>
      </c>
      <c r="I36" s="5">
        <f>SUM(I7:I35)</f>
        <v>4401145</v>
      </c>
      <c r="J36" s="5">
        <f>SUM(J7:J35)</f>
        <v>4401145</v>
      </c>
      <c r="K36" s="5">
        <f>SUM(K7:K35)</f>
        <v>1548561</v>
      </c>
      <c r="L36" s="113"/>
      <c r="M36" s="113"/>
      <c r="N36" s="113"/>
      <c r="O36" s="113"/>
      <c r="P36" s="133"/>
      <c r="Q36" s="133"/>
      <c r="R36" s="133"/>
      <c r="S36" s="133"/>
    </row>
    <row r="37" spans="1:19" s="3" customFormat="1" ht="15.75">
      <c r="A37" s="1">
        <v>21</v>
      </c>
      <c r="B37" s="9" t="s">
        <v>93</v>
      </c>
      <c r="C37" s="97"/>
      <c r="D37" s="14">
        <f aca="true" t="shared" si="5" ref="D37:K37">SUM(D38:D40)</f>
        <v>16221018</v>
      </c>
      <c r="E37" s="14">
        <f>SUM(E38:E40)</f>
        <v>16320288</v>
      </c>
      <c r="F37" s="14">
        <f>SUM(F38:F40)</f>
        <v>16320288</v>
      </c>
      <c r="G37" s="14">
        <f t="shared" si="5"/>
        <v>5755159</v>
      </c>
      <c r="H37" s="14">
        <f t="shared" si="5"/>
        <v>4379675</v>
      </c>
      <c r="I37" s="14">
        <f>SUM(I38:I40)</f>
        <v>4401145</v>
      </c>
      <c r="J37" s="14">
        <f>SUM(J38:J40)</f>
        <v>4401145</v>
      </c>
      <c r="K37" s="14">
        <f t="shared" si="5"/>
        <v>1548561</v>
      </c>
      <c r="L37" s="14">
        <f aca="true" t="shared" si="6" ref="L37:O40">D37+H37</f>
        <v>20600693</v>
      </c>
      <c r="M37" s="14">
        <f t="shared" si="6"/>
        <v>20721433</v>
      </c>
      <c r="N37" s="14">
        <f t="shared" si="6"/>
        <v>20721433</v>
      </c>
      <c r="O37" s="14">
        <f t="shared" si="6"/>
        <v>7303720</v>
      </c>
      <c r="P37" s="133"/>
      <c r="Q37" s="133"/>
      <c r="R37" s="133"/>
      <c r="S37" s="133"/>
    </row>
    <row r="38" spans="1:19" s="3" customFormat="1" ht="31.5">
      <c r="A38" s="1">
        <v>22</v>
      </c>
      <c r="B38" s="85" t="s">
        <v>375</v>
      </c>
      <c r="C38" s="97">
        <v>1</v>
      </c>
      <c r="D38" s="5">
        <f aca="true" t="shared" si="7" ref="D38:K38">SUMIF($C$7:$C$37,"1",D$7:D$37)</f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6"/>
        <v>0</v>
      </c>
      <c r="M38" s="5">
        <f t="shared" si="6"/>
        <v>0</v>
      </c>
      <c r="N38" s="5">
        <f t="shared" si="6"/>
        <v>0</v>
      </c>
      <c r="O38" s="5">
        <f t="shared" si="6"/>
        <v>0</v>
      </c>
      <c r="P38" s="133"/>
      <c r="Q38" s="133"/>
      <c r="R38" s="133"/>
      <c r="S38" s="133"/>
    </row>
    <row r="39" spans="1:19" s="3" customFormat="1" ht="15.75">
      <c r="A39" s="1">
        <v>23</v>
      </c>
      <c r="B39" s="85" t="s">
        <v>218</v>
      </c>
      <c r="C39" s="97">
        <v>2</v>
      </c>
      <c r="D39" s="5">
        <f aca="true" t="shared" si="8" ref="D39:K39">SUMIF($C$7:$C$37,"2",D$7:D$37)</f>
        <v>16221018</v>
      </c>
      <c r="E39" s="5">
        <f t="shared" si="8"/>
        <v>16320288</v>
      </c>
      <c r="F39" s="5">
        <f t="shared" si="8"/>
        <v>16320288</v>
      </c>
      <c r="G39" s="5">
        <f t="shared" si="8"/>
        <v>5755159</v>
      </c>
      <c r="H39" s="5">
        <f t="shared" si="8"/>
        <v>4379675</v>
      </c>
      <c r="I39" s="5">
        <f t="shared" si="8"/>
        <v>4401145</v>
      </c>
      <c r="J39" s="5">
        <f t="shared" si="8"/>
        <v>4401145</v>
      </c>
      <c r="K39" s="5">
        <f t="shared" si="8"/>
        <v>1548561</v>
      </c>
      <c r="L39" s="5">
        <f t="shared" si="6"/>
        <v>20600693</v>
      </c>
      <c r="M39" s="5">
        <f t="shared" si="6"/>
        <v>20721433</v>
      </c>
      <c r="N39" s="5">
        <f t="shared" si="6"/>
        <v>20721433</v>
      </c>
      <c r="O39" s="5">
        <f t="shared" si="6"/>
        <v>7303720</v>
      </c>
      <c r="P39" s="133"/>
      <c r="Q39" s="133"/>
      <c r="R39" s="133"/>
      <c r="S39" s="133"/>
    </row>
    <row r="40" spans="1:19" s="3" customFormat="1" ht="15.75">
      <c r="A40" s="1">
        <v>24</v>
      </c>
      <c r="B40" s="85" t="s">
        <v>110</v>
      </c>
      <c r="C40" s="97">
        <v>3</v>
      </c>
      <c r="D40" s="5">
        <f aca="true" t="shared" si="9" ref="D40:K40">SUMIF($C$7:$C$37,"3",D$7:D$37)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6"/>
        <v>0</v>
      </c>
      <c r="M40" s="5">
        <f t="shared" si="6"/>
        <v>0</v>
      </c>
      <c r="N40" s="5">
        <f t="shared" si="6"/>
        <v>0</v>
      </c>
      <c r="O40" s="5">
        <f t="shared" si="6"/>
        <v>0</v>
      </c>
      <c r="P40" s="133"/>
      <c r="Q40" s="133"/>
      <c r="R40" s="133"/>
      <c r="S40" s="133"/>
    </row>
    <row r="41" spans="1:19" s="3" customFormat="1" ht="15.75">
      <c r="A41" s="1">
        <v>25</v>
      </c>
      <c r="B41" s="102" t="s">
        <v>43</v>
      </c>
      <c r="C41" s="9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3"/>
      <c r="Q41" s="133"/>
      <c r="R41" s="133"/>
      <c r="S41" s="133"/>
    </row>
    <row r="42" spans="1:19" s="3" customFormat="1" ht="15.75">
      <c r="A42" s="1">
        <v>26</v>
      </c>
      <c r="B42" s="117" t="s">
        <v>470</v>
      </c>
      <c r="C42" s="97">
        <v>2</v>
      </c>
      <c r="D42" s="5">
        <v>1262028</v>
      </c>
      <c r="E42" s="5">
        <v>1262028</v>
      </c>
      <c r="F42" s="5">
        <v>1262028</v>
      </c>
      <c r="G42" s="5">
        <v>538</v>
      </c>
      <c r="H42" s="5">
        <v>340747</v>
      </c>
      <c r="I42" s="5">
        <v>340747</v>
      </c>
      <c r="J42" s="5">
        <v>340747</v>
      </c>
      <c r="K42" s="5">
        <v>145</v>
      </c>
      <c r="L42" s="5">
        <f aca="true" t="shared" si="10" ref="L42:N50">D42+H42</f>
        <v>1602775</v>
      </c>
      <c r="M42" s="5">
        <f t="shared" si="10"/>
        <v>1602775</v>
      </c>
      <c r="N42" s="5">
        <f t="shared" si="10"/>
        <v>1602775</v>
      </c>
      <c r="O42" s="5">
        <f aca="true" t="shared" si="11" ref="O42:O48">G42+K42</f>
        <v>683</v>
      </c>
      <c r="P42" s="133"/>
      <c r="Q42" s="133"/>
      <c r="R42" s="133"/>
      <c r="S42" s="133"/>
    </row>
    <row r="43" spans="1:19" s="3" customFormat="1" ht="15.75">
      <c r="A43" s="1">
        <v>27</v>
      </c>
      <c r="B43" s="117" t="s">
        <v>480</v>
      </c>
      <c r="C43" s="97">
        <v>2</v>
      </c>
      <c r="D43" s="5">
        <v>410236</v>
      </c>
      <c r="E43" s="5">
        <v>300236</v>
      </c>
      <c r="F43" s="5">
        <v>300236</v>
      </c>
      <c r="G43" s="5"/>
      <c r="H43" s="5">
        <v>110764</v>
      </c>
      <c r="I43" s="5">
        <v>81064</v>
      </c>
      <c r="J43" s="5">
        <v>81064</v>
      </c>
      <c r="K43" s="5"/>
      <c r="L43" s="5">
        <f t="shared" si="10"/>
        <v>521000</v>
      </c>
      <c r="M43" s="5">
        <f t="shared" si="10"/>
        <v>381300</v>
      </c>
      <c r="N43" s="5">
        <f t="shared" si="10"/>
        <v>381300</v>
      </c>
      <c r="O43" s="5">
        <f t="shared" si="11"/>
        <v>0</v>
      </c>
      <c r="P43" s="133"/>
      <c r="Q43" s="133"/>
      <c r="R43" s="133"/>
      <c r="S43" s="133"/>
    </row>
    <row r="44" spans="1:19" s="3" customFormat="1" ht="15.75">
      <c r="A44" s="1">
        <v>28</v>
      </c>
      <c r="B44" s="117" t="s">
        <v>488</v>
      </c>
      <c r="C44" s="97">
        <v>2</v>
      </c>
      <c r="D44" s="5">
        <v>1181102</v>
      </c>
      <c r="E44" s="5">
        <v>1181102</v>
      </c>
      <c r="F44" s="5">
        <v>1181102</v>
      </c>
      <c r="G44" s="5"/>
      <c r="H44" s="5">
        <v>318898</v>
      </c>
      <c r="I44" s="5">
        <v>318898</v>
      </c>
      <c r="J44" s="5">
        <v>318898</v>
      </c>
      <c r="K44" s="5"/>
      <c r="L44" s="5">
        <f t="shared" si="10"/>
        <v>1500000</v>
      </c>
      <c r="M44" s="5">
        <f t="shared" si="10"/>
        <v>1500000</v>
      </c>
      <c r="N44" s="5">
        <f t="shared" si="10"/>
        <v>1500000</v>
      </c>
      <c r="O44" s="5">
        <f t="shared" si="11"/>
        <v>0</v>
      </c>
      <c r="P44" s="133"/>
      <c r="Q44" s="133"/>
      <c r="R44" s="133"/>
      <c r="S44" s="133"/>
    </row>
    <row r="45" spans="1:19" s="3" customFormat="1" ht="31.5">
      <c r="A45" s="1">
        <v>29</v>
      </c>
      <c r="B45" s="117" t="s">
        <v>489</v>
      </c>
      <c r="C45" s="97">
        <v>2</v>
      </c>
      <c r="D45" s="5">
        <v>629921</v>
      </c>
      <c r="E45" s="5">
        <v>629921</v>
      </c>
      <c r="F45" s="5">
        <v>629921</v>
      </c>
      <c r="G45" s="5"/>
      <c r="H45" s="5">
        <v>170079</v>
      </c>
      <c r="I45" s="5">
        <v>170079</v>
      </c>
      <c r="J45" s="5">
        <v>170079</v>
      </c>
      <c r="K45" s="5"/>
      <c r="L45" s="5">
        <f t="shared" si="10"/>
        <v>800000</v>
      </c>
      <c r="M45" s="5">
        <f t="shared" si="10"/>
        <v>800000</v>
      </c>
      <c r="N45" s="5">
        <f t="shared" si="10"/>
        <v>800000</v>
      </c>
      <c r="O45" s="5">
        <f t="shared" si="11"/>
        <v>0</v>
      </c>
      <c r="P45" s="133"/>
      <c r="Q45" s="133"/>
      <c r="R45" s="133"/>
      <c r="S45" s="133"/>
    </row>
    <row r="46" spans="1:19" s="3" customFormat="1" ht="31.5">
      <c r="A46" s="1">
        <v>30</v>
      </c>
      <c r="B46" s="117" t="s">
        <v>527</v>
      </c>
      <c r="C46" s="97">
        <v>2</v>
      </c>
      <c r="D46" s="5">
        <v>172441</v>
      </c>
      <c r="E46" s="5">
        <v>190500</v>
      </c>
      <c r="F46" s="5">
        <v>190500</v>
      </c>
      <c r="G46" s="5">
        <v>190500</v>
      </c>
      <c r="H46" s="5">
        <v>46559</v>
      </c>
      <c r="I46" s="5">
        <v>28500</v>
      </c>
      <c r="J46" s="5">
        <v>28500</v>
      </c>
      <c r="K46" s="5"/>
      <c r="L46" s="5">
        <f t="shared" si="10"/>
        <v>219000</v>
      </c>
      <c r="M46" s="5">
        <f t="shared" si="10"/>
        <v>219000</v>
      </c>
      <c r="N46" s="5">
        <f t="shared" si="10"/>
        <v>219000</v>
      </c>
      <c r="O46" s="5">
        <f t="shared" si="11"/>
        <v>190500</v>
      </c>
      <c r="P46" s="133"/>
      <c r="Q46" s="133"/>
      <c r="R46" s="133"/>
      <c r="S46" s="133"/>
    </row>
    <row r="47" spans="1:19" s="3" customFormat="1" ht="15.75" hidden="1">
      <c r="A47" s="1"/>
      <c r="B47" s="117" t="s">
        <v>490</v>
      </c>
      <c r="C47" s="97"/>
      <c r="D47" s="5"/>
      <c r="E47" s="5"/>
      <c r="F47" s="5"/>
      <c r="G47" s="5"/>
      <c r="H47" s="5"/>
      <c r="I47" s="5"/>
      <c r="J47" s="5"/>
      <c r="K47" s="5"/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1"/>
        <v>0</v>
      </c>
      <c r="P47" s="133"/>
      <c r="Q47" s="133"/>
      <c r="R47" s="133"/>
      <c r="S47" s="133"/>
    </row>
    <row r="48" spans="1:19" s="3" customFormat="1" ht="15.75">
      <c r="A48" s="1">
        <v>31</v>
      </c>
      <c r="B48" s="117" t="s">
        <v>487</v>
      </c>
      <c r="C48" s="97">
        <v>2</v>
      </c>
      <c r="D48" s="5">
        <v>3307087</v>
      </c>
      <c r="E48" s="5">
        <v>3307087</v>
      </c>
      <c r="F48" s="5">
        <v>3307087</v>
      </c>
      <c r="G48" s="5"/>
      <c r="H48" s="5">
        <v>892913</v>
      </c>
      <c r="I48" s="5">
        <v>892913</v>
      </c>
      <c r="J48" s="5">
        <v>892913</v>
      </c>
      <c r="K48" s="5"/>
      <c r="L48" s="5">
        <f t="shared" si="10"/>
        <v>4200000</v>
      </c>
      <c r="M48" s="5">
        <f t="shared" si="10"/>
        <v>4200000</v>
      </c>
      <c r="N48" s="5">
        <f t="shared" si="10"/>
        <v>4200000</v>
      </c>
      <c r="O48" s="5">
        <f t="shared" si="11"/>
        <v>0</v>
      </c>
      <c r="P48" s="133"/>
      <c r="Q48" s="133"/>
      <c r="R48" s="133"/>
      <c r="S48" s="133"/>
    </row>
    <row r="49" spans="1:19" s="3" customFormat="1" ht="31.5">
      <c r="A49" s="1" t="s">
        <v>560</v>
      </c>
      <c r="B49" s="7" t="s">
        <v>559</v>
      </c>
      <c r="C49" s="97">
        <v>2</v>
      </c>
      <c r="D49" s="5">
        <v>0</v>
      </c>
      <c r="E49" s="5">
        <v>104177</v>
      </c>
      <c r="F49" s="5">
        <v>104177</v>
      </c>
      <c r="G49" s="5">
        <v>104177</v>
      </c>
      <c r="H49" s="5">
        <v>0</v>
      </c>
      <c r="I49" s="5">
        <v>28128</v>
      </c>
      <c r="J49" s="5">
        <v>28128</v>
      </c>
      <c r="K49" s="5">
        <v>28128</v>
      </c>
      <c r="L49" s="5">
        <f t="shared" si="10"/>
        <v>0</v>
      </c>
      <c r="M49" s="5">
        <f t="shared" si="10"/>
        <v>132305</v>
      </c>
      <c r="N49" s="5">
        <f t="shared" si="10"/>
        <v>132305</v>
      </c>
      <c r="O49" s="5"/>
      <c r="P49" s="133"/>
      <c r="Q49" s="133"/>
      <c r="R49" s="133"/>
      <c r="S49" s="133"/>
    </row>
    <row r="50" spans="1:19" s="3" customFormat="1" ht="31.5">
      <c r="A50" s="1" t="s">
        <v>561</v>
      </c>
      <c r="B50" s="7" t="s">
        <v>553</v>
      </c>
      <c r="C50" s="97">
        <v>2</v>
      </c>
      <c r="D50" s="5">
        <v>0</v>
      </c>
      <c r="E50" s="5">
        <v>75000</v>
      </c>
      <c r="F50" s="5">
        <v>75000</v>
      </c>
      <c r="G50" s="5">
        <v>75000</v>
      </c>
      <c r="H50" s="5">
        <v>0</v>
      </c>
      <c r="I50" s="5">
        <v>20250</v>
      </c>
      <c r="J50" s="5">
        <v>20250</v>
      </c>
      <c r="K50" s="5">
        <v>20250</v>
      </c>
      <c r="L50" s="5">
        <f t="shared" si="10"/>
        <v>0</v>
      </c>
      <c r="M50" s="5">
        <f>E50+I50</f>
        <v>95250</v>
      </c>
      <c r="N50" s="5">
        <f>F50+J50</f>
        <v>95250</v>
      </c>
      <c r="O50" s="5"/>
      <c r="P50" s="133"/>
      <c r="Q50" s="133"/>
      <c r="R50" s="133"/>
      <c r="S50" s="133"/>
    </row>
    <row r="51" spans="1:19" s="3" customFormat="1" ht="15.75">
      <c r="A51" s="1">
        <v>32</v>
      </c>
      <c r="B51" s="7" t="s">
        <v>189</v>
      </c>
      <c r="C51" s="97"/>
      <c r="D51" s="5">
        <f>SUM(D42:D50)</f>
        <v>6962815</v>
      </c>
      <c r="E51" s="5">
        <f>SUM(E42:E50)</f>
        <v>7050051</v>
      </c>
      <c r="F51" s="5">
        <f>SUM(F42:F50)</f>
        <v>7050051</v>
      </c>
      <c r="G51" s="5">
        <f>SUM(G42:G48)</f>
        <v>191038</v>
      </c>
      <c r="H51" s="113"/>
      <c r="I51" s="113"/>
      <c r="J51" s="113"/>
      <c r="K51" s="113"/>
      <c r="L51" s="113"/>
      <c r="M51" s="113"/>
      <c r="N51" s="113"/>
      <c r="O51" s="113"/>
      <c r="P51" s="133"/>
      <c r="Q51" s="133"/>
      <c r="R51" s="133"/>
      <c r="S51" s="133"/>
    </row>
    <row r="52" spans="1:19" s="3" customFormat="1" ht="31.5" hidden="1">
      <c r="A52" s="1">
        <v>22</v>
      </c>
      <c r="B52" s="7" t="s">
        <v>190</v>
      </c>
      <c r="C52" s="97"/>
      <c r="D52" s="5"/>
      <c r="E52" s="5"/>
      <c r="F52" s="5"/>
      <c r="G52" s="5"/>
      <c r="H52" s="113"/>
      <c r="I52" s="113"/>
      <c r="J52" s="113"/>
      <c r="K52" s="113"/>
      <c r="L52" s="113"/>
      <c r="M52" s="113"/>
      <c r="N52" s="113"/>
      <c r="O52" s="113"/>
      <c r="P52" s="133"/>
      <c r="Q52" s="133"/>
      <c r="R52" s="133"/>
      <c r="S52" s="133"/>
    </row>
    <row r="53" spans="1:19" s="3" customFormat="1" ht="15.75" hidden="1">
      <c r="A53" s="1"/>
      <c r="B53" s="7"/>
      <c r="C53" s="97"/>
      <c r="D53" s="5"/>
      <c r="E53" s="5"/>
      <c r="F53" s="5"/>
      <c r="G53" s="5"/>
      <c r="H53" s="5"/>
      <c r="I53" s="5"/>
      <c r="J53" s="5"/>
      <c r="K53" s="5"/>
      <c r="L53" s="5">
        <f aca="true" t="shared" si="12" ref="L53:O54">D53+H53</f>
        <v>0</v>
      </c>
      <c r="M53" s="5">
        <f t="shared" si="12"/>
        <v>0</v>
      </c>
      <c r="N53" s="5">
        <f t="shared" si="12"/>
        <v>0</v>
      </c>
      <c r="O53" s="5">
        <f t="shared" si="12"/>
        <v>0</v>
      </c>
      <c r="P53" s="133"/>
      <c r="Q53" s="133"/>
      <c r="R53" s="133"/>
      <c r="S53" s="133"/>
    </row>
    <row r="54" spans="1:19" s="3" customFormat="1" ht="15.75" hidden="1">
      <c r="A54" s="1"/>
      <c r="B54" s="7"/>
      <c r="C54" s="97"/>
      <c r="D54" s="5"/>
      <c r="E54" s="5"/>
      <c r="F54" s="5"/>
      <c r="G54" s="5"/>
      <c r="H54" s="5"/>
      <c r="I54" s="5"/>
      <c r="J54" s="5"/>
      <c r="K54" s="5"/>
      <c r="L54" s="5">
        <f t="shared" si="12"/>
        <v>0</v>
      </c>
      <c r="M54" s="5">
        <f t="shared" si="12"/>
        <v>0</v>
      </c>
      <c r="N54" s="5">
        <f t="shared" si="12"/>
        <v>0</v>
      </c>
      <c r="O54" s="5">
        <f t="shared" si="12"/>
        <v>0</v>
      </c>
      <c r="P54" s="133"/>
      <c r="Q54" s="133"/>
      <c r="R54" s="133"/>
      <c r="S54" s="133"/>
    </row>
    <row r="55" spans="1:19" s="3" customFormat="1" ht="31.5" hidden="1">
      <c r="A55" s="1"/>
      <c r="B55" s="7" t="s">
        <v>191</v>
      </c>
      <c r="C55" s="97"/>
      <c r="D55" s="5">
        <f>SUM(D53:D54)</f>
        <v>0</v>
      </c>
      <c r="E55" s="5">
        <f>SUM(E53:E54)</f>
        <v>0</v>
      </c>
      <c r="F55" s="5">
        <f>SUM(F53:F54)</f>
        <v>0</v>
      </c>
      <c r="G55" s="5">
        <f>SUM(G53:G54)</f>
        <v>0</v>
      </c>
      <c r="H55" s="113"/>
      <c r="I55" s="113"/>
      <c r="J55" s="113"/>
      <c r="K55" s="113"/>
      <c r="L55" s="113"/>
      <c r="M55" s="113"/>
      <c r="N55" s="113"/>
      <c r="O55" s="113"/>
      <c r="P55" s="133"/>
      <c r="Q55" s="133"/>
      <c r="R55" s="133"/>
      <c r="S55" s="133"/>
    </row>
    <row r="56" spans="1:19" s="3" customFormat="1" ht="47.25">
      <c r="A56" s="1">
        <v>33</v>
      </c>
      <c r="B56" s="7" t="s">
        <v>192</v>
      </c>
      <c r="C56" s="97"/>
      <c r="D56" s="113"/>
      <c r="E56" s="113"/>
      <c r="F56" s="113"/>
      <c r="G56" s="113"/>
      <c r="H56" s="5">
        <f>SUM(H41:H55)</f>
        <v>1879960</v>
      </c>
      <c r="I56" s="5">
        <f>SUM(I41:I55)</f>
        <v>1880579</v>
      </c>
      <c r="J56" s="5">
        <f>SUM(J41:J55)</f>
        <v>1880579</v>
      </c>
      <c r="K56" s="5">
        <f>SUM(K41:K55)</f>
        <v>48523</v>
      </c>
      <c r="L56" s="113"/>
      <c r="M56" s="113"/>
      <c r="N56" s="113"/>
      <c r="O56" s="113"/>
      <c r="P56" s="133"/>
      <c r="Q56" s="133"/>
      <c r="R56" s="133"/>
      <c r="S56" s="133"/>
    </row>
    <row r="57" spans="1:19" s="3" customFormat="1" ht="15.75">
      <c r="A57" s="1">
        <v>34</v>
      </c>
      <c r="B57" s="9" t="s">
        <v>43</v>
      </c>
      <c r="C57" s="97"/>
      <c r="D57" s="14">
        <f aca="true" t="shared" si="13" ref="D57:K57">SUM(D58:D60)</f>
        <v>6962815</v>
      </c>
      <c r="E57" s="14">
        <f>SUM(E58:E60)</f>
        <v>7050051</v>
      </c>
      <c r="F57" s="14">
        <f>SUM(F58:F60)</f>
        <v>7050051</v>
      </c>
      <c r="G57" s="14">
        <f t="shared" si="13"/>
        <v>370215</v>
      </c>
      <c r="H57" s="14">
        <f t="shared" si="13"/>
        <v>1879960</v>
      </c>
      <c r="I57" s="14">
        <f>SUM(I58:I60)</f>
        <v>1880579</v>
      </c>
      <c r="J57" s="14">
        <f>SUM(J58:J60)</f>
        <v>1880579</v>
      </c>
      <c r="K57" s="14">
        <f t="shared" si="13"/>
        <v>48523</v>
      </c>
      <c r="L57" s="14">
        <f aca="true" t="shared" si="14" ref="L57:O60">D57+H57</f>
        <v>8842775</v>
      </c>
      <c r="M57" s="14">
        <f t="shared" si="14"/>
        <v>8930630</v>
      </c>
      <c r="N57" s="14">
        <f t="shared" si="14"/>
        <v>8930630</v>
      </c>
      <c r="O57" s="14">
        <f t="shared" si="14"/>
        <v>418738</v>
      </c>
      <c r="P57" s="133"/>
      <c r="Q57" s="133"/>
      <c r="R57" s="133"/>
      <c r="S57" s="133"/>
    </row>
    <row r="58" spans="1:19" s="3" customFormat="1" ht="31.5">
      <c r="A58" s="1">
        <v>35</v>
      </c>
      <c r="B58" s="85" t="s">
        <v>375</v>
      </c>
      <c r="C58" s="97">
        <v>1</v>
      </c>
      <c r="D58" s="5">
        <f aca="true" t="shared" si="15" ref="D58:K58">SUMIF($C$41:$C$57,"1",D$41:D$57)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4"/>
        <v>0</v>
      </c>
      <c r="M58" s="5">
        <f t="shared" si="14"/>
        <v>0</v>
      </c>
      <c r="N58" s="5">
        <f t="shared" si="14"/>
        <v>0</v>
      </c>
      <c r="O58" s="5">
        <f t="shared" si="14"/>
        <v>0</v>
      </c>
      <c r="P58" s="133"/>
      <c r="Q58" s="133"/>
      <c r="R58" s="133"/>
      <c r="S58" s="133"/>
    </row>
    <row r="59" spans="1:19" s="3" customFormat="1" ht="15.75">
      <c r="A59" s="1">
        <v>36</v>
      </c>
      <c r="B59" s="85" t="s">
        <v>218</v>
      </c>
      <c r="C59" s="97">
        <v>2</v>
      </c>
      <c r="D59" s="5">
        <f aca="true" t="shared" si="16" ref="D59:K59">SUMIF($C$41:$C$57,"2",D$41:D$57)</f>
        <v>6962815</v>
      </c>
      <c r="E59" s="5">
        <f t="shared" si="16"/>
        <v>7050051</v>
      </c>
      <c r="F59" s="5">
        <f t="shared" si="16"/>
        <v>7050051</v>
      </c>
      <c r="G59" s="5">
        <f t="shared" si="16"/>
        <v>370215</v>
      </c>
      <c r="H59" s="5">
        <f t="shared" si="16"/>
        <v>1879960</v>
      </c>
      <c r="I59" s="5">
        <f t="shared" si="16"/>
        <v>1880579</v>
      </c>
      <c r="J59" s="5">
        <f t="shared" si="16"/>
        <v>1880579</v>
      </c>
      <c r="K59" s="5">
        <f t="shared" si="16"/>
        <v>48523</v>
      </c>
      <c r="L59" s="5">
        <f t="shared" si="14"/>
        <v>8842775</v>
      </c>
      <c r="M59" s="5">
        <f t="shared" si="14"/>
        <v>8930630</v>
      </c>
      <c r="N59" s="5">
        <f t="shared" si="14"/>
        <v>8930630</v>
      </c>
      <c r="O59" s="5">
        <f t="shared" si="14"/>
        <v>418738</v>
      </c>
      <c r="P59" s="133"/>
      <c r="Q59" s="133"/>
      <c r="R59" s="133"/>
      <c r="S59" s="133"/>
    </row>
    <row r="60" spans="1:19" s="3" customFormat="1" ht="15.75">
      <c r="A60" s="1">
        <v>37</v>
      </c>
      <c r="B60" s="85" t="s">
        <v>110</v>
      </c>
      <c r="C60" s="97">
        <v>3</v>
      </c>
      <c r="D60" s="5">
        <f aca="true" t="shared" si="17" ref="D60:K60">SUMIF($C$41:$C$57,"3",D$41:D$57)</f>
        <v>0</v>
      </c>
      <c r="E60" s="5">
        <f t="shared" si="17"/>
        <v>0</v>
      </c>
      <c r="F60" s="5">
        <f t="shared" si="17"/>
        <v>0</v>
      </c>
      <c r="G60" s="5">
        <f t="shared" si="17"/>
        <v>0</v>
      </c>
      <c r="H60" s="5">
        <f t="shared" si="17"/>
        <v>0</v>
      </c>
      <c r="I60" s="5">
        <f t="shared" si="17"/>
        <v>0</v>
      </c>
      <c r="J60" s="5">
        <f t="shared" si="17"/>
        <v>0</v>
      </c>
      <c r="K60" s="5">
        <f t="shared" si="17"/>
        <v>0</v>
      </c>
      <c r="L60" s="5">
        <f t="shared" si="14"/>
        <v>0</v>
      </c>
      <c r="M60" s="5">
        <f t="shared" si="14"/>
        <v>0</v>
      </c>
      <c r="N60" s="5">
        <f t="shared" si="14"/>
        <v>0</v>
      </c>
      <c r="O60" s="5">
        <f t="shared" si="14"/>
        <v>0</v>
      </c>
      <c r="P60" s="133"/>
      <c r="Q60" s="133"/>
      <c r="R60" s="133"/>
      <c r="S60" s="133"/>
    </row>
    <row r="61" spans="1:19" s="3" customFormat="1" ht="31.5">
      <c r="A61" s="1" t="s">
        <v>539</v>
      </c>
      <c r="B61" s="102" t="s">
        <v>193</v>
      </c>
      <c r="C61" s="9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33"/>
      <c r="Q61" s="133"/>
      <c r="R61" s="133"/>
      <c r="S61" s="133"/>
    </row>
    <row r="62" spans="1:19" s="3" customFormat="1" ht="47.25" hidden="1">
      <c r="A62" s="1"/>
      <c r="B62" s="63" t="s">
        <v>196</v>
      </c>
      <c r="C62" s="97"/>
      <c r="D62" s="5"/>
      <c r="E62" s="5"/>
      <c r="F62" s="5"/>
      <c r="G62" s="5"/>
      <c r="H62" s="113"/>
      <c r="I62" s="113"/>
      <c r="J62" s="113"/>
      <c r="K62" s="113"/>
      <c r="L62" s="5">
        <f aca="true" t="shared" si="18" ref="L62:L81">D62+H62</f>
        <v>0</v>
      </c>
      <c r="M62" s="5">
        <f aca="true" t="shared" si="19" ref="M62:N81">E62+I62</f>
        <v>0</v>
      </c>
      <c r="N62" s="5">
        <f t="shared" si="19"/>
        <v>0</v>
      </c>
      <c r="O62" s="5">
        <f aca="true" t="shared" si="20" ref="O62:O81">G62+K62</f>
        <v>0</v>
      </c>
      <c r="P62" s="133"/>
      <c r="Q62" s="133"/>
      <c r="R62" s="133"/>
      <c r="S62" s="133"/>
    </row>
    <row r="63" spans="1:19" s="3" customFormat="1" ht="15.75" hidden="1">
      <c r="A63" s="1"/>
      <c r="B63" s="63"/>
      <c r="C63" s="97"/>
      <c r="D63" s="5"/>
      <c r="E63" s="5"/>
      <c r="F63" s="5"/>
      <c r="G63" s="5"/>
      <c r="H63" s="113"/>
      <c r="I63" s="113"/>
      <c r="J63" s="113"/>
      <c r="K63" s="113"/>
      <c r="L63" s="5">
        <f t="shared" si="18"/>
        <v>0</v>
      </c>
      <c r="M63" s="5">
        <f t="shared" si="19"/>
        <v>0</v>
      </c>
      <c r="N63" s="5">
        <f t="shared" si="19"/>
        <v>0</v>
      </c>
      <c r="O63" s="5">
        <f t="shared" si="20"/>
        <v>0</v>
      </c>
      <c r="P63" s="133"/>
      <c r="Q63" s="133"/>
      <c r="R63" s="133"/>
      <c r="S63" s="133"/>
    </row>
    <row r="64" spans="1:19" s="3" customFormat="1" ht="47.25" hidden="1">
      <c r="A64" s="1"/>
      <c r="B64" s="63" t="s">
        <v>195</v>
      </c>
      <c r="C64" s="97"/>
      <c r="D64" s="5"/>
      <c r="E64" s="5"/>
      <c r="F64" s="5"/>
      <c r="G64" s="5"/>
      <c r="H64" s="113"/>
      <c r="I64" s="113"/>
      <c r="J64" s="113"/>
      <c r="K64" s="113"/>
      <c r="L64" s="5">
        <f t="shared" si="18"/>
        <v>0</v>
      </c>
      <c r="M64" s="5">
        <f t="shared" si="19"/>
        <v>0</v>
      </c>
      <c r="N64" s="5">
        <f t="shared" si="19"/>
        <v>0</v>
      </c>
      <c r="O64" s="5">
        <f t="shared" si="20"/>
        <v>0</v>
      </c>
      <c r="P64" s="133"/>
      <c r="Q64" s="133"/>
      <c r="R64" s="133"/>
      <c r="S64" s="133"/>
    </row>
    <row r="65" spans="1:19" s="3" customFormat="1" ht="15.75" hidden="1">
      <c r="A65" s="1"/>
      <c r="B65" s="63"/>
      <c r="C65" s="97"/>
      <c r="D65" s="5"/>
      <c r="E65" s="5"/>
      <c r="F65" s="5"/>
      <c r="G65" s="5"/>
      <c r="H65" s="113"/>
      <c r="I65" s="113"/>
      <c r="J65" s="113"/>
      <c r="K65" s="113"/>
      <c r="L65" s="5">
        <f t="shared" si="18"/>
        <v>0</v>
      </c>
      <c r="M65" s="5">
        <f t="shared" si="19"/>
        <v>0</v>
      </c>
      <c r="N65" s="5">
        <f t="shared" si="19"/>
        <v>0</v>
      </c>
      <c r="O65" s="5">
        <f t="shared" si="20"/>
        <v>0</v>
      </c>
      <c r="P65" s="133"/>
      <c r="Q65" s="133"/>
      <c r="R65" s="133"/>
      <c r="S65" s="133"/>
    </row>
    <row r="66" spans="1:19" s="3" customFormat="1" ht="47.25" hidden="1">
      <c r="A66" s="1"/>
      <c r="B66" s="63" t="s">
        <v>194</v>
      </c>
      <c r="C66" s="97"/>
      <c r="D66" s="5"/>
      <c r="E66" s="5"/>
      <c r="F66" s="5"/>
      <c r="G66" s="5"/>
      <c r="H66" s="113"/>
      <c r="I66" s="113"/>
      <c r="J66" s="113"/>
      <c r="K66" s="113"/>
      <c r="L66" s="5">
        <f t="shared" si="18"/>
        <v>0</v>
      </c>
      <c r="M66" s="5">
        <f t="shared" si="19"/>
        <v>0</v>
      </c>
      <c r="N66" s="5">
        <f t="shared" si="19"/>
        <v>0</v>
      </c>
      <c r="O66" s="5">
        <f t="shared" si="20"/>
        <v>0</v>
      </c>
      <c r="P66" s="133"/>
      <c r="Q66" s="133"/>
      <c r="R66" s="133"/>
      <c r="S66" s="133"/>
    </row>
    <row r="67" spans="1:19" s="3" customFormat="1" ht="15.75" hidden="1">
      <c r="A67" s="1"/>
      <c r="B67" s="85"/>
      <c r="C67" s="97"/>
      <c r="D67" s="5"/>
      <c r="E67" s="5"/>
      <c r="F67" s="5"/>
      <c r="G67" s="5"/>
      <c r="H67" s="113"/>
      <c r="I67" s="113"/>
      <c r="J67" s="113"/>
      <c r="K67" s="113"/>
      <c r="L67" s="5">
        <f t="shared" si="18"/>
        <v>0</v>
      </c>
      <c r="M67" s="5">
        <f t="shared" si="19"/>
        <v>0</v>
      </c>
      <c r="N67" s="5">
        <f t="shared" si="19"/>
        <v>0</v>
      </c>
      <c r="O67" s="5">
        <f t="shared" si="20"/>
        <v>0</v>
      </c>
      <c r="P67" s="133"/>
      <c r="Q67" s="133"/>
      <c r="R67" s="133"/>
      <c r="S67" s="133"/>
    </row>
    <row r="68" spans="1:19" s="3" customFormat="1" ht="31.5" hidden="1">
      <c r="A68" s="1"/>
      <c r="B68" s="63" t="s">
        <v>363</v>
      </c>
      <c r="C68" s="97"/>
      <c r="D68" s="5"/>
      <c r="E68" s="5"/>
      <c r="F68" s="5"/>
      <c r="G68" s="5"/>
      <c r="H68" s="113"/>
      <c r="I68" s="113"/>
      <c r="J68" s="113"/>
      <c r="K68" s="113"/>
      <c r="L68" s="5">
        <f t="shared" si="18"/>
        <v>0</v>
      </c>
      <c r="M68" s="5">
        <f t="shared" si="19"/>
        <v>0</v>
      </c>
      <c r="N68" s="5">
        <f t="shared" si="19"/>
        <v>0</v>
      </c>
      <c r="O68" s="5">
        <f t="shared" si="20"/>
        <v>0</v>
      </c>
      <c r="P68" s="133"/>
      <c r="Q68" s="133"/>
      <c r="R68" s="133"/>
      <c r="S68" s="133"/>
    </row>
    <row r="69" spans="1:19" s="3" customFormat="1" ht="47.25" hidden="1">
      <c r="A69" s="1"/>
      <c r="B69" s="63" t="s">
        <v>197</v>
      </c>
      <c r="C69" s="97"/>
      <c r="D69" s="5"/>
      <c r="E69" s="5"/>
      <c r="F69" s="5"/>
      <c r="G69" s="5"/>
      <c r="H69" s="113"/>
      <c r="I69" s="113"/>
      <c r="J69" s="113"/>
      <c r="K69" s="113"/>
      <c r="L69" s="5">
        <f t="shared" si="18"/>
        <v>0</v>
      </c>
      <c r="M69" s="5">
        <f t="shared" si="19"/>
        <v>0</v>
      </c>
      <c r="N69" s="5">
        <f t="shared" si="19"/>
        <v>0</v>
      </c>
      <c r="O69" s="5">
        <f t="shared" si="20"/>
        <v>0</v>
      </c>
      <c r="P69" s="133"/>
      <c r="Q69" s="133"/>
      <c r="R69" s="133"/>
      <c r="S69" s="133"/>
    </row>
    <row r="70" spans="1:19" s="3" customFormat="1" ht="15.75" hidden="1">
      <c r="A70" s="1"/>
      <c r="B70" s="63"/>
      <c r="C70" s="97"/>
      <c r="D70" s="5"/>
      <c r="E70" s="5"/>
      <c r="F70" s="5"/>
      <c r="G70" s="5"/>
      <c r="H70" s="113"/>
      <c r="I70" s="113"/>
      <c r="J70" s="113"/>
      <c r="K70" s="113"/>
      <c r="L70" s="5">
        <f t="shared" si="18"/>
        <v>0</v>
      </c>
      <c r="M70" s="5">
        <f t="shared" si="19"/>
        <v>0</v>
      </c>
      <c r="N70" s="5">
        <f t="shared" si="19"/>
        <v>0</v>
      </c>
      <c r="O70" s="5">
        <f t="shared" si="20"/>
        <v>0</v>
      </c>
      <c r="P70" s="133"/>
      <c r="Q70" s="133"/>
      <c r="R70" s="133"/>
      <c r="S70" s="133"/>
    </row>
    <row r="71" spans="1:19" s="3" customFormat="1" ht="47.25" hidden="1">
      <c r="A71" s="1"/>
      <c r="B71" s="63" t="s">
        <v>198</v>
      </c>
      <c r="C71" s="97"/>
      <c r="D71" s="5"/>
      <c r="E71" s="5"/>
      <c r="F71" s="5"/>
      <c r="G71" s="5"/>
      <c r="H71" s="113"/>
      <c r="I71" s="113"/>
      <c r="J71" s="113"/>
      <c r="K71" s="113"/>
      <c r="L71" s="5">
        <f t="shared" si="18"/>
        <v>0</v>
      </c>
      <c r="M71" s="5">
        <f t="shared" si="19"/>
        <v>0</v>
      </c>
      <c r="N71" s="5">
        <f t="shared" si="19"/>
        <v>0</v>
      </c>
      <c r="O71" s="5">
        <f t="shared" si="20"/>
        <v>0</v>
      </c>
      <c r="P71" s="133"/>
      <c r="Q71" s="133"/>
      <c r="R71" s="133"/>
      <c r="S71" s="133"/>
    </row>
    <row r="72" spans="1:19" s="3" customFormat="1" ht="15.75" hidden="1">
      <c r="A72" s="1"/>
      <c r="B72" s="63"/>
      <c r="C72" s="97"/>
      <c r="D72" s="5"/>
      <c r="E72" s="5"/>
      <c r="F72" s="5"/>
      <c r="G72" s="5"/>
      <c r="H72" s="113"/>
      <c r="I72" s="113"/>
      <c r="J72" s="113"/>
      <c r="K72" s="113"/>
      <c r="L72" s="5">
        <f t="shared" si="18"/>
        <v>0</v>
      </c>
      <c r="M72" s="5">
        <f t="shared" si="19"/>
        <v>0</v>
      </c>
      <c r="N72" s="5">
        <f t="shared" si="19"/>
        <v>0</v>
      </c>
      <c r="O72" s="5">
        <f t="shared" si="20"/>
        <v>0</v>
      </c>
      <c r="P72" s="133"/>
      <c r="Q72" s="133"/>
      <c r="R72" s="133"/>
      <c r="S72" s="133"/>
    </row>
    <row r="73" spans="1:19" s="3" customFormat="1" ht="15.75" hidden="1">
      <c r="A73" s="1"/>
      <c r="B73" s="63" t="s">
        <v>199</v>
      </c>
      <c r="C73" s="97"/>
      <c r="D73" s="5"/>
      <c r="E73" s="5"/>
      <c r="F73" s="5"/>
      <c r="G73" s="5"/>
      <c r="H73" s="113"/>
      <c r="I73" s="113"/>
      <c r="J73" s="113"/>
      <c r="K73" s="113"/>
      <c r="L73" s="5">
        <f t="shared" si="18"/>
        <v>0</v>
      </c>
      <c r="M73" s="5">
        <f t="shared" si="19"/>
        <v>0</v>
      </c>
      <c r="N73" s="5">
        <f t="shared" si="19"/>
        <v>0</v>
      </c>
      <c r="O73" s="5">
        <f t="shared" si="20"/>
        <v>0</v>
      </c>
      <c r="P73" s="133"/>
      <c r="Q73" s="133"/>
      <c r="R73" s="133"/>
      <c r="S73" s="133"/>
    </row>
    <row r="74" spans="1:19" s="3" customFormat="1" ht="15.75">
      <c r="A74" s="1" t="s">
        <v>540</v>
      </c>
      <c r="B74" s="63" t="s">
        <v>533</v>
      </c>
      <c r="C74" s="97">
        <v>2</v>
      </c>
      <c r="D74" s="5">
        <v>0</v>
      </c>
      <c r="E74" s="5">
        <v>10000</v>
      </c>
      <c r="F74" s="5">
        <v>10000</v>
      </c>
      <c r="G74" s="5">
        <v>10000</v>
      </c>
      <c r="H74" s="113"/>
      <c r="I74" s="113"/>
      <c r="J74" s="113"/>
      <c r="K74" s="113"/>
      <c r="L74" s="5">
        <f t="shared" si="18"/>
        <v>0</v>
      </c>
      <c r="M74" s="5">
        <f t="shared" si="19"/>
        <v>10000</v>
      </c>
      <c r="N74" s="5">
        <f t="shared" si="19"/>
        <v>10000</v>
      </c>
      <c r="O74" s="5">
        <f t="shared" si="20"/>
        <v>10000</v>
      </c>
      <c r="P74" s="133"/>
      <c r="Q74" s="133"/>
      <c r="R74" s="133"/>
      <c r="S74" s="133"/>
    </row>
    <row r="75" spans="1:19" s="3" customFormat="1" ht="15.75">
      <c r="A75" s="1" t="s">
        <v>541</v>
      </c>
      <c r="B75" s="63" t="s">
        <v>532</v>
      </c>
      <c r="C75" s="97">
        <v>2</v>
      </c>
      <c r="D75" s="5">
        <v>0</v>
      </c>
      <c r="E75" s="5">
        <v>10000</v>
      </c>
      <c r="F75" s="5">
        <v>10000</v>
      </c>
      <c r="G75" s="5">
        <v>10000</v>
      </c>
      <c r="H75" s="113"/>
      <c r="I75" s="113"/>
      <c r="J75" s="113"/>
      <c r="K75" s="113"/>
      <c r="L75" s="5">
        <f t="shared" si="18"/>
        <v>0</v>
      </c>
      <c r="M75" s="5">
        <f t="shared" si="19"/>
        <v>10000</v>
      </c>
      <c r="N75" s="5">
        <f t="shared" si="19"/>
        <v>10000</v>
      </c>
      <c r="O75" s="5">
        <f t="shared" si="20"/>
        <v>10000</v>
      </c>
      <c r="P75" s="133"/>
      <c r="Q75" s="133"/>
      <c r="R75" s="133"/>
      <c r="S75" s="133"/>
    </row>
    <row r="76" spans="1:19" s="3" customFormat="1" ht="63">
      <c r="A76" s="1" t="s">
        <v>542</v>
      </c>
      <c r="B76" s="63" t="s">
        <v>200</v>
      </c>
      <c r="C76" s="97"/>
      <c r="D76" s="5">
        <f>SUM(D74:D75)</f>
        <v>0</v>
      </c>
      <c r="E76" s="5">
        <f>SUM(E74:E75)</f>
        <v>20000</v>
      </c>
      <c r="F76" s="5">
        <f>SUM(F74:F75)</f>
        <v>20000</v>
      </c>
      <c r="G76" s="5">
        <f>SUM(G74:G75)</f>
        <v>20000</v>
      </c>
      <c r="H76" s="113"/>
      <c r="I76" s="113"/>
      <c r="J76" s="113"/>
      <c r="K76" s="113"/>
      <c r="L76" s="5">
        <f t="shared" si="18"/>
        <v>0</v>
      </c>
      <c r="M76" s="5">
        <f t="shared" si="19"/>
        <v>20000</v>
      </c>
      <c r="N76" s="5">
        <f t="shared" si="19"/>
        <v>20000</v>
      </c>
      <c r="O76" s="5">
        <f t="shared" si="20"/>
        <v>20000</v>
      </c>
      <c r="P76" s="133"/>
      <c r="Q76" s="133"/>
      <c r="R76" s="133"/>
      <c r="S76" s="133"/>
    </row>
    <row r="77" spans="1:19" s="3" customFormat="1" ht="31.5">
      <c r="A77" s="1" t="s">
        <v>543</v>
      </c>
      <c r="B77" s="9" t="s">
        <v>44</v>
      </c>
      <c r="C77" s="97"/>
      <c r="D77" s="14">
        <f aca="true" t="shared" si="21" ref="D77:K77">SUM(D78:D80)</f>
        <v>0</v>
      </c>
      <c r="E77" s="14">
        <f>SUM(E78:E80)</f>
        <v>20000</v>
      </c>
      <c r="F77" s="14">
        <f>SUM(F78:F80)</f>
        <v>20000</v>
      </c>
      <c r="G77" s="14">
        <f t="shared" si="21"/>
        <v>20000</v>
      </c>
      <c r="H77" s="14">
        <f t="shared" si="21"/>
        <v>0</v>
      </c>
      <c r="I77" s="14">
        <f>SUM(I78:I80)</f>
        <v>0</v>
      </c>
      <c r="J77" s="14">
        <f>SUM(J78:J80)</f>
        <v>0</v>
      </c>
      <c r="K77" s="14">
        <f t="shared" si="21"/>
        <v>0</v>
      </c>
      <c r="L77" s="14">
        <f t="shared" si="18"/>
        <v>0</v>
      </c>
      <c r="M77" s="14">
        <f t="shared" si="19"/>
        <v>20000</v>
      </c>
      <c r="N77" s="14">
        <f t="shared" si="19"/>
        <v>20000</v>
      </c>
      <c r="O77" s="14">
        <f t="shared" si="20"/>
        <v>20000</v>
      </c>
      <c r="P77" s="133"/>
      <c r="Q77" s="133"/>
      <c r="R77" s="133"/>
      <c r="S77" s="133"/>
    </row>
    <row r="78" spans="1:19" s="3" customFormat="1" ht="31.5">
      <c r="A78" s="1" t="s">
        <v>544</v>
      </c>
      <c r="B78" s="85" t="s">
        <v>375</v>
      </c>
      <c r="C78" s="97">
        <v>1</v>
      </c>
      <c r="D78" s="5">
        <f aca="true" t="shared" si="22" ref="D78:K78">SUMIF($C$61:$C$77,"1",D$61:D$77)</f>
        <v>0</v>
      </c>
      <c r="E78" s="5">
        <f t="shared" si="22"/>
        <v>0</v>
      </c>
      <c r="F78" s="5">
        <f t="shared" si="22"/>
        <v>0</v>
      </c>
      <c r="G78" s="5">
        <f t="shared" si="22"/>
        <v>0</v>
      </c>
      <c r="H78" s="5">
        <f t="shared" si="22"/>
        <v>0</v>
      </c>
      <c r="I78" s="5">
        <f t="shared" si="22"/>
        <v>0</v>
      </c>
      <c r="J78" s="5">
        <f t="shared" si="22"/>
        <v>0</v>
      </c>
      <c r="K78" s="5">
        <f t="shared" si="22"/>
        <v>0</v>
      </c>
      <c r="L78" s="5">
        <f t="shared" si="18"/>
        <v>0</v>
      </c>
      <c r="M78" s="5">
        <f t="shared" si="19"/>
        <v>0</v>
      </c>
      <c r="N78" s="5">
        <f t="shared" si="19"/>
        <v>0</v>
      </c>
      <c r="O78" s="5">
        <f t="shared" si="20"/>
        <v>0</v>
      </c>
      <c r="P78" s="133"/>
      <c r="Q78" s="133"/>
      <c r="R78" s="133"/>
      <c r="S78" s="133"/>
    </row>
    <row r="79" spans="1:19" s="3" customFormat="1" ht="15.75">
      <c r="A79" s="1" t="s">
        <v>545</v>
      </c>
      <c r="B79" s="85" t="s">
        <v>218</v>
      </c>
      <c r="C79" s="97">
        <v>2</v>
      </c>
      <c r="D79" s="5">
        <f aca="true" t="shared" si="23" ref="D79:K79">SUMIF($C$61:$C$77,"2",D$61:D$77)</f>
        <v>0</v>
      </c>
      <c r="E79" s="5">
        <f t="shared" si="23"/>
        <v>20000</v>
      </c>
      <c r="F79" s="5">
        <f t="shared" si="23"/>
        <v>20000</v>
      </c>
      <c r="G79" s="5">
        <f t="shared" si="23"/>
        <v>20000</v>
      </c>
      <c r="H79" s="5">
        <f t="shared" si="23"/>
        <v>0</v>
      </c>
      <c r="I79" s="5">
        <f t="shared" si="23"/>
        <v>0</v>
      </c>
      <c r="J79" s="5">
        <f t="shared" si="23"/>
        <v>0</v>
      </c>
      <c r="K79" s="5">
        <f t="shared" si="23"/>
        <v>0</v>
      </c>
      <c r="L79" s="5">
        <f t="shared" si="18"/>
        <v>0</v>
      </c>
      <c r="M79" s="5">
        <f t="shared" si="19"/>
        <v>20000</v>
      </c>
      <c r="N79" s="5">
        <f t="shared" si="19"/>
        <v>20000</v>
      </c>
      <c r="O79" s="5">
        <f t="shared" si="20"/>
        <v>20000</v>
      </c>
      <c r="P79" s="133"/>
      <c r="Q79" s="133"/>
      <c r="R79" s="133"/>
      <c r="S79" s="133"/>
    </row>
    <row r="80" spans="1:19" s="3" customFormat="1" ht="15.75">
      <c r="A80" s="1" t="s">
        <v>546</v>
      </c>
      <c r="B80" s="85" t="s">
        <v>110</v>
      </c>
      <c r="C80" s="97">
        <v>3</v>
      </c>
      <c r="D80" s="5">
        <f aca="true" t="shared" si="24" ref="D80:K80">SUMIF($C$61:$C$77,"3",D$61:D$77)</f>
        <v>0</v>
      </c>
      <c r="E80" s="5">
        <f t="shared" si="24"/>
        <v>0</v>
      </c>
      <c r="F80" s="5">
        <f t="shared" si="24"/>
        <v>0</v>
      </c>
      <c r="G80" s="5">
        <f t="shared" si="24"/>
        <v>0</v>
      </c>
      <c r="H80" s="5">
        <f t="shared" si="24"/>
        <v>0</v>
      </c>
      <c r="I80" s="5">
        <f t="shared" si="24"/>
        <v>0</v>
      </c>
      <c r="J80" s="5">
        <f t="shared" si="24"/>
        <v>0</v>
      </c>
      <c r="K80" s="5">
        <f t="shared" si="24"/>
        <v>0</v>
      </c>
      <c r="L80" s="5">
        <f t="shared" si="18"/>
        <v>0</v>
      </c>
      <c r="M80" s="5">
        <f t="shared" si="19"/>
        <v>0</v>
      </c>
      <c r="N80" s="5">
        <f t="shared" si="19"/>
        <v>0</v>
      </c>
      <c r="O80" s="5">
        <f t="shared" si="20"/>
        <v>0</v>
      </c>
      <c r="P80" s="133"/>
      <c r="Q80" s="133"/>
      <c r="R80" s="133"/>
      <c r="S80" s="133"/>
    </row>
    <row r="81" spans="1:19" s="3" customFormat="1" ht="31.5">
      <c r="A81" s="1">
        <v>38</v>
      </c>
      <c r="B81" s="9" t="s">
        <v>153</v>
      </c>
      <c r="C81" s="97"/>
      <c r="D81" s="14">
        <f aca="true" t="shared" si="25" ref="D81:K81">D37+D57+D77</f>
        <v>23183833</v>
      </c>
      <c r="E81" s="14">
        <f>E37+E57+E77</f>
        <v>23390339</v>
      </c>
      <c r="F81" s="14">
        <f t="shared" si="25"/>
        <v>23390339</v>
      </c>
      <c r="G81" s="14">
        <f t="shared" si="25"/>
        <v>6145374</v>
      </c>
      <c r="H81" s="14">
        <f t="shared" si="25"/>
        <v>6259635</v>
      </c>
      <c r="I81" s="14">
        <f>I37+I57+I77</f>
        <v>6281724</v>
      </c>
      <c r="J81" s="14">
        <f t="shared" si="25"/>
        <v>6281724</v>
      </c>
      <c r="K81" s="14">
        <f t="shared" si="25"/>
        <v>1597084</v>
      </c>
      <c r="L81" s="14">
        <f t="shared" si="18"/>
        <v>29443468</v>
      </c>
      <c r="M81" s="14">
        <f t="shared" si="19"/>
        <v>29672063</v>
      </c>
      <c r="N81" s="14">
        <f t="shared" si="19"/>
        <v>29672063</v>
      </c>
      <c r="O81" s="14">
        <f t="shared" si="20"/>
        <v>7742458</v>
      </c>
      <c r="P81" s="133"/>
      <c r="Q81" s="133"/>
      <c r="R81" s="133"/>
      <c r="S81" s="133"/>
    </row>
    <row r="82" spans="13:15" ht="15.75">
      <c r="M82" s="134" t="s">
        <v>536</v>
      </c>
      <c r="N82" s="134" t="s">
        <v>536</v>
      </c>
      <c r="O82" s="134" t="s">
        <v>536</v>
      </c>
    </row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7">
    <mergeCell ref="B5:B6"/>
    <mergeCell ref="C5:C6"/>
    <mergeCell ref="D5:G5"/>
    <mergeCell ref="H5:K5"/>
    <mergeCell ref="A1:O1"/>
    <mergeCell ref="A2:O2"/>
    <mergeCell ref="L5:N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57" r:id="rId3"/>
  <headerFooter>
    <oddHeader>&amp;R&amp;"Arial,Normál"&amp;10 2. melléklet a 6/2016.(VIII.30.) önkormányzati rendelethez
"&amp;"Arial,Dőlt"2. melléklet a 3/2016.(III.10.) önkormányzati rendelethez</oddHeader>
    <oddFooter>&amp;C&amp;P. oldal, összesen: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3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7109375" style="22" customWidth="1"/>
    <col min="6" max="7" width="11.7109375" style="22" customWidth="1"/>
    <col min="8" max="9" width="9.140625" style="22" customWidth="1"/>
    <col min="10" max="10" width="11.7109375" style="22" customWidth="1"/>
    <col min="11" max="11" width="12.140625" style="22" customWidth="1"/>
    <col min="12" max="16384" width="9.140625" style="22" customWidth="1"/>
  </cols>
  <sheetData>
    <row r="1" spans="1:11" s="16" customFormat="1" ht="15.75">
      <c r="A1" s="356" t="s">
        <v>515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s="16" customFormat="1" ht="15.75">
      <c r="A2" s="357" t="s">
        <v>588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s="16" customFormat="1" ht="15.75">
      <c r="A3" s="357" t="s">
        <v>152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5.75">
      <c r="A4" s="357" t="s">
        <v>468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0" ht="15.75">
      <c r="A5" s="44"/>
      <c r="B5" s="44"/>
      <c r="C5" s="16"/>
      <c r="D5" s="16"/>
      <c r="E5" s="16"/>
      <c r="F5" s="16"/>
      <c r="G5" s="16"/>
      <c r="H5" s="16"/>
      <c r="I5" s="16"/>
      <c r="J5" s="16"/>
    </row>
    <row r="6" spans="1:11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45</v>
      </c>
      <c r="H6" s="46" t="s">
        <v>46</v>
      </c>
      <c r="I6" s="46" t="s">
        <v>47</v>
      </c>
      <c r="J6" s="46" t="s">
        <v>88</v>
      </c>
      <c r="K6" s="46" t="s">
        <v>89</v>
      </c>
    </row>
    <row r="7" spans="1:11" s="3" customFormat="1" ht="15.75">
      <c r="A7" s="1">
        <v>1</v>
      </c>
      <c r="B7" s="350" t="s">
        <v>9</v>
      </c>
      <c r="C7" s="352" t="s">
        <v>361</v>
      </c>
      <c r="D7" s="353"/>
      <c r="E7" s="353"/>
      <c r="F7" s="352" t="s">
        <v>380</v>
      </c>
      <c r="G7" s="354"/>
      <c r="H7" s="4" t="s">
        <v>469</v>
      </c>
      <c r="I7" s="4" t="s">
        <v>589</v>
      </c>
      <c r="J7" s="352" t="s">
        <v>5</v>
      </c>
      <c r="K7" s="354"/>
    </row>
    <row r="8" spans="1:11" s="3" customFormat="1" ht="31.5">
      <c r="A8" s="1">
        <v>2</v>
      </c>
      <c r="B8" s="351"/>
      <c r="C8" s="6" t="s">
        <v>4</v>
      </c>
      <c r="D8" s="40" t="s">
        <v>630</v>
      </c>
      <c r="E8" s="40" t="s">
        <v>618</v>
      </c>
      <c r="F8" s="6" t="s">
        <v>4</v>
      </c>
      <c r="G8" s="6" t="s">
        <v>616</v>
      </c>
      <c r="H8" s="6" t="s">
        <v>4</v>
      </c>
      <c r="I8" s="6" t="s">
        <v>4</v>
      </c>
      <c r="J8" s="6" t="s">
        <v>4</v>
      </c>
      <c r="K8" s="6" t="s">
        <v>616</v>
      </c>
    </row>
    <row r="9" spans="1:11" ht="15.75">
      <c r="A9" s="1">
        <v>3</v>
      </c>
      <c r="B9" s="47" t="s">
        <v>376</v>
      </c>
      <c r="C9" s="15">
        <f>Bevételek!C132+Bevételek!C133+Bevételek!C135+Bevételek!C136+Bevételek!C141</f>
        <v>7911000</v>
      </c>
      <c r="D9" s="15">
        <f>Bevételek!D132+Bevételek!D133+Bevételek!D135+Bevételek!D136+Bevételek!D141</f>
        <v>7911000</v>
      </c>
      <c r="E9" s="15">
        <f>Bevételek!E132+Bevételek!E133+Bevételek!E135+Bevételek!E136+Bevételek!E141</f>
        <v>6980235</v>
      </c>
      <c r="F9" s="15">
        <v>4500000</v>
      </c>
      <c r="G9" s="15">
        <v>4500000</v>
      </c>
      <c r="H9" s="48"/>
      <c r="I9" s="48"/>
      <c r="J9" s="48"/>
      <c r="K9" s="48"/>
    </row>
    <row r="10" spans="1:11" ht="30">
      <c r="A10" s="1">
        <v>4</v>
      </c>
      <c r="B10" s="47" t="s">
        <v>377</v>
      </c>
      <c r="C10" s="15">
        <f>Bevételek!C186+Bevételek!C187+Bevételek!C188</f>
        <v>0</v>
      </c>
      <c r="D10" s="15">
        <f>Bevételek!D186+Bevételek!D187+Bevételek!D188</f>
        <v>0</v>
      </c>
      <c r="E10" s="15">
        <f>Bevételek!E186+Bevételek!E187+Bevételek!E188</f>
        <v>0</v>
      </c>
      <c r="F10" s="15">
        <v>0</v>
      </c>
      <c r="G10" s="15">
        <v>0</v>
      </c>
      <c r="H10" s="48"/>
      <c r="I10" s="48"/>
      <c r="J10" s="48"/>
      <c r="K10" s="48"/>
    </row>
    <row r="11" spans="1:11" ht="15.75">
      <c r="A11" s="1">
        <v>5</v>
      </c>
      <c r="B11" s="47" t="s">
        <v>20</v>
      </c>
      <c r="C11" s="15">
        <f>Bevételek!C139+Bevételek!C157+Bevételek!C173-Bevételek!C152</f>
        <v>424000</v>
      </c>
      <c r="D11" s="15">
        <f>Bevételek!D139+Bevételek!D157+Bevételek!D173-Bevételek!D152-Bevételek!D153</f>
        <v>315455</v>
      </c>
      <c r="E11" s="15">
        <f>Bevételek!E139+Bevételek!E157+Bevételek!E173-Bevételek!E152-Bevételek!E153</f>
        <v>21741</v>
      </c>
      <c r="F11" s="15">
        <v>150000</v>
      </c>
      <c r="G11" s="15">
        <v>150000</v>
      </c>
      <c r="H11" s="48"/>
      <c r="I11" s="48"/>
      <c r="J11" s="48"/>
      <c r="K11" s="48"/>
    </row>
    <row r="12" spans="1:11" ht="45">
      <c r="A12" s="1">
        <v>6</v>
      </c>
      <c r="B12" s="47" t="s">
        <v>21</v>
      </c>
      <c r="C12" s="15">
        <f>Bevételek!C166+Bevételek!C183+Bevételek!C184+Bevételek!C185+Bevételek!C222+Bevételek!C227+Bevételek!C231</f>
        <v>845213</v>
      </c>
      <c r="D12" s="15">
        <f>Bevételek!D166+Bevételek!D183+Bevételek!D184+Bevételek!D185+Bevételek!D222+Bevételek!D227+Bevételek!D231</f>
        <v>863213</v>
      </c>
      <c r="E12" s="15">
        <f>Bevételek!E166+Bevételek!E183+Bevételek!E184+Bevételek!E185+Bevételek!E222+Bevételek!E227+Bevételek!E231</f>
        <v>545947</v>
      </c>
      <c r="F12" s="15">
        <v>650000</v>
      </c>
      <c r="G12" s="15">
        <v>650000</v>
      </c>
      <c r="H12" s="48"/>
      <c r="I12" s="48"/>
      <c r="J12" s="48"/>
      <c r="K12" s="48"/>
    </row>
    <row r="13" spans="1:11" ht="15.75">
      <c r="A13" s="1">
        <v>7</v>
      </c>
      <c r="B13" s="47" t="s">
        <v>22</v>
      </c>
      <c r="C13" s="15">
        <f>Bevételek!C233</f>
        <v>0</v>
      </c>
      <c r="D13" s="15">
        <f>Bevételek!D233</f>
        <v>0</v>
      </c>
      <c r="E13" s="15">
        <f>Bevételek!E233</f>
        <v>0</v>
      </c>
      <c r="F13" s="15">
        <v>0</v>
      </c>
      <c r="G13" s="15">
        <v>0</v>
      </c>
      <c r="H13" s="48"/>
      <c r="I13" s="48"/>
      <c r="J13" s="48"/>
      <c r="K13" s="48"/>
    </row>
    <row r="14" spans="1:11" ht="30">
      <c r="A14" s="1">
        <v>8</v>
      </c>
      <c r="B14" s="47" t="s">
        <v>23</v>
      </c>
      <c r="C14" s="15">
        <f>Bevételek!C232</f>
        <v>0</v>
      </c>
      <c r="D14" s="15">
        <f>Bevételek!D232</f>
        <v>0</v>
      </c>
      <c r="E14" s="15">
        <f>Bevételek!E232</f>
        <v>0</v>
      </c>
      <c r="F14" s="15">
        <v>0</v>
      </c>
      <c r="G14" s="15">
        <v>0</v>
      </c>
      <c r="H14" s="48"/>
      <c r="I14" s="48"/>
      <c r="J14" s="48"/>
      <c r="K14" s="48"/>
    </row>
    <row r="15" spans="1:11" ht="30">
      <c r="A15" s="1">
        <v>9</v>
      </c>
      <c r="B15" s="47" t="s">
        <v>378</v>
      </c>
      <c r="C15" s="15">
        <f>Bevételek!C52+Bevételek!C112+Bevételek!C242+Bevételek!C256</f>
        <v>0</v>
      </c>
      <c r="D15" s="15">
        <f>Bevételek!D52+Bevételek!D112+Bevételek!D242+Bevételek!D256</f>
        <v>0</v>
      </c>
      <c r="E15" s="15">
        <f>Bevételek!E52+Bevételek!E112+Bevételek!E242+Bevételek!E256</f>
        <v>0</v>
      </c>
      <c r="F15" s="15">
        <v>0</v>
      </c>
      <c r="G15" s="15">
        <v>0</v>
      </c>
      <c r="H15" s="48"/>
      <c r="I15" s="48"/>
      <c r="J15" s="48"/>
      <c r="K15" s="48"/>
    </row>
    <row r="16" spans="1:11" s="24" customFormat="1" ht="15.75">
      <c r="A16" s="1">
        <v>10</v>
      </c>
      <c r="B16" s="49" t="s">
        <v>49</v>
      </c>
      <c r="C16" s="18">
        <f>SUM(C9:C15)</f>
        <v>9180213</v>
      </c>
      <c r="D16" s="18">
        <f>SUM(D9:D15)</f>
        <v>9089668</v>
      </c>
      <c r="E16" s="18">
        <f>SUM(E9:E15)</f>
        <v>7547923</v>
      </c>
      <c r="F16" s="18">
        <f>SUM(F9:F15)</f>
        <v>5300000</v>
      </c>
      <c r="G16" s="18">
        <f>SUM(G9:G15)</f>
        <v>5300000</v>
      </c>
      <c r="H16" s="48"/>
      <c r="I16" s="48"/>
      <c r="J16" s="48"/>
      <c r="K16" s="48"/>
    </row>
    <row r="17" spans="1:11" ht="15.75">
      <c r="A17" s="1">
        <v>11</v>
      </c>
      <c r="B17" s="49" t="s">
        <v>50</v>
      </c>
      <c r="C17" s="18">
        <f>ROUNDDOWN(C16*0.5,0)</f>
        <v>4590106</v>
      </c>
      <c r="D17" s="18">
        <f>ROUNDDOWN(D16*0.5,0)</f>
        <v>4544834</v>
      </c>
      <c r="E17" s="18">
        <f>ROUNDDOWN(E16*0.5,0)</f>
        <v>3773961</v>
      </c>
      <c r="F17" s="18">
        <f>ROUNDDOWN(F16*0.5,0)</f>
        <v>2650000</v>
      </c>
      <c r="G17" s="18">
        <f>ROUNDDOWN(G16*0.5,0)</f>
        <v>2650000</v>
      </c>
      <c r="H17" s="48"/>
      <c r="I17" s="48"/>
      <c r="J17" s="48"/>
      <c r="K17" s="48"/>
    </row>
    <row r="18" spans="1:11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aca="true" t="shared" si="0" ref="J18:K25">C18+F18+H18+I18</f>
        <v>0</v>
      </c>
      <c r="K18" s="15">
        <f t="shared" si="0"/>
        <v>0</v>
      </c>
    </row>
    <row r="19" spans="1:11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f t="shared" si="0"/>
        <v>0</v>
      </c>
      <c r="K19" s="15">
        <f t="shared" si="0"/>
        <v>0</v>
      </c>
    </row>
    <row r="20" spans="1:11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0</v>
      </c>
      <c r="K20" s="15">
        <f t="shared" si="0"/>
        <v>0</v>
      </c>
    </row>
    <row r="21" spans="1:11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0</v>
      </c>
      <c r="K21" s="15">
        <f t="shared" si="0"/>
        <v>0</v>
      </c>
    </row>
    <row r="22" spans="1:11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f t="shared" si="0"/>
        <v>0</v>
      </c>
      <c r="K22" s="15">
        <f t="shared" si="0"/>
        <v>0</v>
      </c>
    </row>
    <row r="23" spans="1:11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f t="shared" si="0"/>
        <v>0</v>
      </c>
      <c r="K23" s="15">
        <f t="shared" si="0"/>
        <v>0</v>
      </c>
    </row>
    <row r="24" spans="1:11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f t="shared" si="0"/>
        <v>0</v>
      </c>
      <c r="K24" s="15">
        <f t="shared" si="0"/>
        <v>0</v>
      </c>
    </row>
    <row r="25" spans="1:11" s="24" customFormat="1" ht="15.75">
      <c r="A25" s="1">
        <v>19</v>
      </c>
      <c r="B25" s="49" t="s">
        <v>51</v>
      </c>
      <c r="C25" s="18">
        <f aca="true" t="shared" si="1" ref="C25:I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>SUM(G18:G24)</f>
        <v>0</v>
      </c>
      <c r="H25" s="18">
        <f t="shared" si="1"/>
        <v>0</v>
      </c>
      <c r="I25" s="18">
        <f t="shared" si="1"/>
        <v>0</v>
      </c>
      <c r="J25" s="18">
        <f t="shared" si="0"/>
        <v>0</v>
      </c>
      <c r="K25" s="18">
        <f t="shared" si="0"/>
        <v>0</v>
      </c>
    </row>
    <row r="26" spans="1:11" s="24" customFormat="1" ht="29.25">
      <c r="A26" s="1">
        <v>20</v>
      </c>
      <c r="B26" s="49" t="s">
        <v>52</v>
      </c>
      <c r="C26" s="18">
        <f>C17-C25</f>
        <v>4590106</v>
      </c>
      <c r="D26" s="18">
        <f>D17-D25</f>
        <v>4544834</v>
      </c>
      <c r="E26" s="18">
        <f>E17-E25</f>
        <v>3773961</v>
      </c>
      <c r="F26" s="18">
        <f>F17-F25</f>
        <v>2650000</v>
      </c>
      <c r="G26" s="18">
        <f>G17-G25</f>
        <v>2650000</v>
      </c>
      <c r="H26" s="48"/>
      <c r="I26" s="48"/>
      <c r="J26" s="48"/>
      <c r="K26" s="48"/>
    </row>
    <row r="27" spans="1:11" s="24" customFormat="1" ht="42.75">
      <c r="A27" s="1">
        <v>21</v>
      </c>
      <c r="B27" s="50" t="s">
        <v>373</v>
      </c>
      <c r="C27" s="18">
        <f aca="true" t="shared" si="2" ref="C27:J27">SUM(C28:C32)</f>
        <v>0</v>
      </c>
      <c r="D27" s="18">
        <f>SUM(D28:D32)</f>
        <v>0</v>
      </c>
      <c r="E27" s="18">
        <f>SUM(E28:E32)</f>
        <v>0</v>
      </c>
      <c r="F27" s="18">
        <f t="shared" si="2"/>
        <v>20797173</v>
      </c>
      <c r="G27" s="18">
        <f>SUM(G28:G32)</f>
        <v>0</v>
      </c>
      <c r="H27" s="18">
        <f t="shared" si="2"/>
        <v>0</v>
      </c>
      <c r="I27" s="18">
        <f t="shared" si="2"/>
        <v>0</v>
      </c>
      <c r="J27" s="18">
        <f t="shared" si="2"/>
        <v>20797173</v>
      </c>
      <c r="K27" s="18">
        <f>SUM(K28:K32)</f>
        <v>0</v>
      </c>
    </row>
    <row r="28" spans="1:11" ht="30">
      <c r="A28" s="1">
        <v>22</v>
      </c>
      <c r="B28" s="47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C28+F28+H28+I28</f>
        <v>0</v>
      </c>
      <c r="K28" s="15">
        <f>D28+G28+I28+J28</f>
        <v>0</v>
      </c>
    </row>
    <row r="29" spans="1:11" ht="45">
      <c r="A29" s="1">
        <v>23</v>
      </c>
      <c r="B29" s="47" t="s">
        <v>107</v>
      </c>
      <c r="C29" s="15">
        <v>0</v>
      </c>
      <c r="D29" s="15">
        <v>0</v>
      </c>
      <c r="E29" s="15">
        <v>0</v>
      </c>
      <c r="F29" s="15">
        <v>20797173</v>
      </c>
      <c r="G29" s="15"/>
      <c r="H29" s="15">
        <v>0</v>
      </c>
      <c r="I29" s="15">
        <v>0</v>
      </c>
      <c r="J29" s="15">
        <f>C29+F29+H29+I29</f>
        <v>20797173</v>
      </c>
      <c r="K29" s="15">
        <f>D29+G29+I29</f>
        <v>0</v>
      </c>
    </row>
    <row r="30" spans="1:11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f>C30+F30+H30+I30</f>
        <v>0</v>
      </c>
      <c r="K30" s="15">
        <f>D30+G30+I30+J30</f>
        <v>0</v>
      </c>
    </row>
    <row r="31" spans="1:11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C31+F31+H31+I31</f>
        <v>0</v>
      </c>
      <c r="K31" s="15">
        <f>D31+G31+I31+J31</f>
        <v>0</v>
      </c>
    </row>
    <row r="32" spans="1:11" ht="45">
      <c r="A32" s="1">
        <v>26</v>
      </c>
      <c r="B32" s="47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f>C32+F32+H32+I32</f>
        <v>0</v>
      </c>
      <c r="K32" s="15">
        <f>D32+G32+I32+J32</f>
        <v>0</v>
      </c>
    </row>
    <row r="33" ht="15">
      <c r="K33" s="148"/>
    </row>
  </sheetData>
  <sheetProtection/>
  <mergeCells count="8">
    <mergeCell ref="A1:K1"/>
    <mergeCell ref="A2:K2"/>
    <mergeCell ref="A3:K3"/>
    <mergeCell ref="A4:K4"/>
    <mergeCell ref="B7:B8"/>
    <mergeCell ref="C7:E7"/>
    <mergeCell ref="F7:G7"/>
    <mergeCell ref="J7:K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67" r:id="rId1"/>
  <headerFooter>
    <oddHeader>&amp;R&amp;"Arial,Normál"&amp;10 3. melléklet a 4/2018.(V.29.) önkormányzati rendelethez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57421875" style="162" customWidth="1"/>
    <col min="2" max="2" width="65.421875" style="141" bestFit="1" customWidth="1"/>
    <col min="3" max="3" width="17.00390625" style="142" customWidth="1"/>
    <col min="4" max="16384" width="9.140625" style="141" customWidth="1"/>
  </cols>
  <sheetData>
    <row r="1" spans="1:3" ht="18.75">
      <c r="A1" s="356" t="s">
        <v>631</v>
      </c>
      <c r="B1" s="356"/>
      <c r="C1" s="356"/>
    </row>
    <row r="2" spans="1:3" ht="18.75">
      <c r="A2" s="357" t="s">
        <v>904</v>
      </c>
      <c r="B2" s="357"/>
      <c r="C2" s="357"/>
    </row>
    <row r="3" spans="1:3" ht="18.75">
      <c r="A3" s="151"/>
      <c r="B3" s="151"/>
      <c r="C3" s="153"/>
    </row>
    <row r="4" spans="1:3" ht="18.75">
      <c r="A4" s="1"/>
      <c r="B4" s="1" t="s">
        <v>0</v>
      </c>
      <c r="C4" s="154" t="s">
        <v>1</v>
      </c>
    </row>
    <row r="5" spans="1:4" ht="18.75">
      <c r="A5" s="1">
        <v>1</v>
      </c>
      <c r="B5" s="155" t="s">
        <v>9</v>
      </c>
      <c r="C5" s="156" t="s">
        <v>632</v>
      </c>
      <c r="D5" s="2"/>
    </row>
    <row r="6" spans="1:3" ht="18.75">
      <c r="A6" s="1">
        <v>2</v>
      </c>
      <c r="B6" s="157" t="s">
        <v>633</v>
      </c>
      <c r="C6" s="158">
        <v>93651419</v>
      </c>
    </row>
    <row r="7" spans="1:3" ht="18.75">
      <c r="A7" s="1">
        <v>3</v>
      </c>
      <c r="B7" s="157" t="s">
        <v>634</v>
      </c>
      <c r="C7" s="158">
        <v>104005932</v>
      </c>
    </row>
    <row r="8" spans="1:3" ht="18.75">
      <c r="A8" s="1">
        <v>4</v>
      </c>
      <c r="B8" s="159" t="s">
        <v>635</v>
      </c>
      <c r="C8" s="160">
        <f>C6-C7</f>
        <v>-10354513</v>
      </c>
    </row>
    <row r="9" spans="1:3" ht="18.75">
      <c r="A9" s="1">
        <v>5</v>
      </c>
      <c r="B9" s="157" t="s">
        <v>636</v>
      </c>
      <c r="C9" s="158">
        <v>16227230</v>
      </c>
    </row>
    <row r="10" spans="1:3" ht="18.75">
      <c r="A10" s="1">
        <v>6</v>
      </c>
      <c r="B10" s="157" t="s">
        <v>637</v>
      </c>
      <c r="C10" s="158">
        <v>983766</v>
      </c>
    </row>
    <row r="11" spans="1:3" ht="18.75">
      <c r="A11" s="1">
        <v>7</v>
      </c>
      <c r="B11" s="159" t="s">
        <v>638</v>
      </c>
      <c r="C11" s="160">
        <f>C9-C10</f>
        <v>15243464</v>
      </c>
    </row>
    <row r="12" spans="1:3" s="161" customFormat="1" ht="18.75">
      <c r="A12" s="1">
        <v>8</v>
      </c>
      <c r="B12" s="159" t="s">
        <v>639</v>
      </c>
      <c r="C12" s="160">
        <f>C8+C11</f>
        <v>4888951</v>
      </c>
    </row>
    <row r="13" spans="1:3" ht="18.75">
      <c r="A13" s="1">
        <v>9</v>
      </c>
      <c r="B13" s="157" t="s">
        <v>640</v>
      </c>
      <c r="C13" s="158">
        <v>0</v>
      </c>
    </row>
    <row r="14" spans="1:3" ht="18.75">
      <c r="A14" s="1">
        <v>10</v>
      </c>
      <c r="B14" s="157" t="s">
        <v>641</v>
      </c>
      <c r="C14" s="158">
        <v>0</v>
      </c>
    </row>
    <row r="15" spans="1:3" ht="18.75">
      <c r="A15" s="1">
        <v>11</v>
      </c>
      <c r="B15" s="157" t="s">
        <v>642</v>
      </c>
      <c r="C15" s="160">
        <f>C13-C14</f>
        <v>0</v>
      </c>
    </row>
    <row r="16" spans="1:3" ht="18.75">
      <c r="A16" s="1">
        <v>12</v>
      </c>
      <c r="B16" s="157" t="s">
        <v>643</v>
      </c>
      <c r="C16" s="158">
        <v>0</v>
      </c>
    </row>
    <row r="17" spans="1:3" ht="18.75">
      <c r="A17" s="1">
        <v>13</v>
      </c>
      <c r="B17" s="157" t="s">
        <v>644</v>
      </c>
      <c r="C17" s="158">
        <v>0</v>
      </c>
    </row>
    <row r="18" spans="1:3" s="161" customFormat="1" ht="18.75">
      <c r="A18" s="1">
        <v>14</v>
      </c>
      <c r="B18" s="157" t="s">
        <v>645</v>
      </c>
      <c r="C18" s="160">
        <f>C16+C17</f>
        <v>0</v>
      </c>
    </row>
    <row r="19" spans="1:3" s="161" customFormat="1" ht="18.75">
      <c r="A19" s="1">
        <v>15</v>
      </c>
      <c r="B19" s="157" t="s">
        <v>646</v>
      </c>
      <c r="C19" s="160">
        <f>C15+C18</f>
        <v>0</v>
      </c>
    </row>
    <row r="20" spans="1:3" s="161" customFormat="1" ht="18.75">
      <c r="A20" s="1">
        <v>16</v>
      </c>
      <c r="B20" s="159" t="s">
        <v>647</v>
      </c>
      <c r="C20" s="160">
        <f>C12+C19</f>
        <v>4888951</v>
      </c>
    </row>
    <row r="21" spans="1:3" s="161" customFormat="1" ht="18.75">
      <c r="A21" s="1">
        <v>17</v>
      </c>
      <c r="B21" s="159" t="s">
        <v>648</v>
      </c>
      <c r="C21" s="160">
        <v>4888951</v>
      </c>
    </row>
    <row r="22" spans="1:3" s="161" customFormat="1" ht="18.75">
      <c r="A22" s="1">
        <v>18</v>
      </c>
      <c r="B22" s="159" t="s">
        <v>649</v>
      </c>
      <c r="C22" s="160">
        <f>C12-C21</f>
        <v>0</v>
      </c>
    </row>
    <row r="23" spans="1:3" s="161" customFormat="1" ht="18.75">
      <c r="A23" s="1">
        <v>19</v>
      </c>
      <c r="B23" s="159" t="s">
        <v>650</v>
      </c>
      <c r="C23" s="160">
        <f>C19*0.1</f>
        <v>0</v>
      </c>
    </row>
    <row r="24" spans="1:3" s="161" customFormat="1" ht="18.75">
      <c r="A24" s="1">
        <v>20</v>
      </c>
      <c r="B24" s="159" t="s">
        <v>651</v>
      </c>
      <c r="C24" s="160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4/2018.(V.29.)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13"/>
  <sheetViews>
    <sheetView workbookViewId="0" topLeftCell="A1">
      <selection activeCell="A2" sqref="A2:G2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7" s="2" customFormat="1" ht="15.75">
      <c r="A1" s="346" t="s">
        <v>631</v>
      </c>
      <c r="B1" s="346"/>
      <c r="C1" s="346"/>
      <c r="D1" s="346"/>
      <c r="E1" s="346"/>
      <c r="F1" s="346"/>
      <c r="G1" s="346"/>
    </row>
    <row r="2" spans="1:7" s="2" customFormat="1" ht="15.75">
      <c r="A2" s="346" t="s">
        <v>905</v>
      </c>
      <c r="B2" s="346"/>
      <c r="C2" s="346"/>
      <c r="D2" s="346"/>
      <c r="E2" s="346"/>
      <c r="F2" s="346"/>
      <c r="G2" s="346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63"/>
      <c r="B5" s="163" t="s">
        <v>0</v>
      </c>
      <c r="C5" s="163" t="s">
        <v>1</v>
      </c>
      <c r="D5" s="163" t="s">
        <v>2</v>
      </c>
      <c r="E5" s="163" t="s">
        <v>3</v>
      </c>
      <c r="F5" s="163" t="s">
        <v>6</v>
      </c>
      <c r="G5" s="163" t="s">
        <v>45</v>
      </c>
    </row>
    <row r="6" spans="1:7" ht="15.75">
      <c r="A6" s="163">
        <v>1</v>
      </c>
      <c r="B6" s="86" t="s">
        <v>652</v>
      </c>
      <c r="C6" s="164">
        <v>42735</v>
      </c>
      <c r="D6" s="164">
        <v>43100</v>
      </c>
      <c r="E6" s="86" t="s">
        <v>653</v>
      </c>
      <c r="F6" s="164">
        <v>42735</v>
      </c>
      <c r="G6" s="164">
        <v>43100</v>
      </c>
    </row>
    <row r="7" spans="1:7" ht="15.75">
      <c r="A7" s="163">
        <v>2</v>
      </c>
      <c r="B7" s="165" t="s">
        <v>654</v>
      </c>
      <c r="C7" s="152">
        <v>264911905</v>
      </c>
      <c r="D7" s="152">
        <v>287702606</v>
      </c>
      <c r="E7" s="165" t="s">
        <v>655</v>
      </c>
      <c r="F7" s="152">
        <v>268276156</v>
      </c>
      <c r="G7" s="152">
        <v>280264150</v>
      </c>
    </row>
    <row r="8" spans="1:7" ht="15.75">
      <c r="A8" s="163">
        <v>3</v>
      </c>
      <c r="B8" s="165" t="s">
        <v>656</v>
      </c>
      <c r="C8" s="152">
        <v>0</v>
      </c>
      <c r="D8" s="152">
        <v>0</v>
      </c>
      <c r="E8" s="165" t="s">
        <v>657</v>
      </c>
      <c r="F8" s="152">
        <v>1015541</v>
      </c>
      <c r="G8" s="152">
        <v>929255</v>
      </c>
    </row>
    <row r="9" spans="1:7" ht="15.75">
      <c r="A9" s="163">
        <v>4</v>
      </c>
      <c r="B9" s="165" t="s">
        <v>658</v>
      </c>
      <c r="C9" s="152">
        <v>15415077</v>
      </c>
      <c r="D9" s="152">
        <v>4996394</v>
      </c>
      <c r="E9" s="358" t="s">
        <v>659</v>
      </c>
      <c r="F9" s="330">
        <v>0</v>
      </c>
      <c r="G9" s="330">
        <v>0</v>
      </c>
    </row>
    <row r="10" spans="1:7" ht="31.5" customHeight="1">
      <c r="A10" s="163">
        <v>5</v>
      </c>
      <c r="B10" s="165" t="s">
        <v>660</v>
      </c>
      <c r="C10" s="152">
        <v>672128</v>
      </c>
      <c r="D10" s="152">
        <v>778039</v>
      </c>
      <c r="E10" s="359"/>
      <c r="F10" s="331"/>
      <c r="G10" s="331"/>
    </row>
    <row r="11" spans="1:7" ht="15.75">
      <c r="A11" s="163">
        <v>6</v>
      </c>
      <c r="B11" s="165" t="s">
        <v>661</v>
      </c>
      <c r="C11" s="152">
        <v>0</v>
      </c>
      <c r="D11" s="152">
        <v>0</v>
      </c>
      <c r="E11" s="360" t="s">
        <v>662</v>
      </c>
      <c r="F11" s="361">
        <v>11707413</v>
      </c>
      <c r="G11" s="361">
        <v>12283634</v>
      </c>
    </row>
    <row r="12" spans="1:7" ht="15.75">
      <c r="A12" s="163">
        <v>7</v>
      </c>
      <c r="B12" s="165" t="s">
        <v>663</v>
      </c>
      <c r="C12" s="152">
        <v>0</v>
      </c>
      <c r="D12" s="152">
        <v>0</v>
      </c>
      <c r="E12" s="360"/>
      <c r="F12" s="361"/>
      <c r="G12" s="361"/>
    </row>
    <row r="13" spans="1:7" ht="15.75">
      <c r="A13" s="163">
        <v>8</v>
      </c>
      <c r="B13" s="166" t="s">
        <v>664</v>
      </c>
      <c r="C13" s="167">
        <f>SUM(C7:C12)</f>
        <v>280999110</v>
      </c>
      <c r="D13" s="167">
        <f>SUM(D7:D12)</f>
        <v>293477039</v>
      </c>
      <c r="E13" s="166" t="s">
        <v>665</v>
      </c>
      <c r="F13" s="167">
        <f>SUM(F7:F12)</f>
        <v>280999110</v>
      </c>
      <c r="G13" s="167">
        <f>SUM(G7:G12)</f>
        <v>293477039</v>
      </c>
    </row>
  </sheetData>
  <sheetProtection/>
  <mergeCells count="8">
    <mergeCell ref="E9:E10"/>
    <mergeCell ref="F9:F10"/>
    <mergeCell ref="G9:G10"/>
    <mergeCell ref="E11:E12"/>
    <mergeCell ref="F11:F12"/>
    <mergeCell ref="G11:G12"/>
    <mergeCell ref="A1:G1"/>
    <mergeCell ref="A2:G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4/2018.(V.29.)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E24"/>
  <sheetViews>
    <sheetView zoomScalePageLayoutView="0" workbookViewId="0" topLeftCell="A1">
      <selection activeCell="G9" sqref="G9"/>
    </sheetView>
  </sheetViews>
  <sheetFormatPr defaultColWidth="9.140625" defaultRowHeight="15"/>
  <cols>
    <col min="2" max="2" width="47.421875" style="0" customWidth="1"/>
    <col min="3" max="3" width="8.7109375" style="0" customWidth="1"/>
    <col min="5" max="5" width="9.140625" style="0" customWidth="1"/>
  </cols>
  <sheetData>
    <row r="1" spans="1:4" s="2" customFormat="1" ht="15.75">
      <c r="A1" s="346" t="s">
        <v>515</v>
      </c>
      <c r="B1" s="346"/>
      <c r="C1" s="346"/>
      <c r="D1" s="346"/>
    </row>
    <row r="2" spans="1:4" s="2" customFormat="1" ht="15.75">
      <c r="A2" s="346" t="s">
        <v>473</v>
      </c>
      <c r="B2" s="346"/>
      <c r="C2" s="346"/>
      <c r="D2" s="346"/>
    </row>
    <row r="3" spans="1:4" s="2" customFormat="1" ht="15.75">
      <c r="A3" s="346" t="s">
        <v>585</v>
      </c>
      <c r="B3" s="346"/>
      <c r="C3" s="346"/>
      <c r="D3" s="346"/>
    </row>
    <row r="4" s="2" customFormat="1" ht="15.75"/>
    <row r="5" spans="1:5" s="10" customFormat="1" ht="15.75">
      <c r="A5" s="1"/>
      <c r="B5" s="1" t="s">
        <v>0</v>
      </c>
      <c r="C5" s="1" t="s">
        <v>1</v>
      </c>
      <c r="D5" s="1" t="s">
        <v>2</v>
      </c>
      <c r="E5" s="1" t="s">
        <v>3</v>
      </c>
    </row>
    <row r="6" spans="1:5" s="10" customFormat="1" ht="31.5">
      <c r="A6" s="1">
        <v>1</v>
      </c>
      <c r="B6" s="121" t="s">
        <v>9</v>
      </c>
      <c r="C6" s="122" t="s">
        <v>4</v>
      </c>
      <c r="D6" s="122" t="s">
        <v>615</v>
      </c>
      <c r="E6" s="122" t="s">
        <v>618</v>
      </c>
    </row>
    <row r="7" spans="1:5" s="10" customFormat="1" ht="15.75">
      <c r="A7" s="1">
        <v>2</v>
      </c>
      <c r="B7" s="80" t="s">
        <v>474</v>
      </c>
      <c r="C7" s="123"/>
      <c r="D7" s="123"/>
      <c r="E7" s="123"/>
    </row>
    <row r="8" spans="1:5" s="10" customFormat="1" ht="15.75">
      <c r="A8" s="1">
        <v>3</v>
      </c>
      <c r="B8" s="80" t="s">
        <v>475</v>
      </c>
      <c r="C8" s="123">
        <v>274377</v>
      </c>
      <c r="D8" s="123">
        <v>274377</v>
      </c>
      <c r="E8" s="123">
        <v>274377</v>
      </c>
    </row>
    <row r="9" spans="1:5" s="10" customFormat="1" ht="15.75">
      <c r="A9" s="1">
        <v>4</v>
      </c>
      <c r="B9" s="80" t="s">
        <v>590</v>
      </c>
      <c r="C9" s="123">
        <v>0</v>
      </c>
      <c r="D9" s="123">
        <v>0</v>
      </c>
      <c r="E9" s="123">
        <v>0</v>
      </c>
    </row>
    <row r="10" spans="1:5" s="10" customFormat="1" ht="15.75">
      <c r="A10" s="1">
        <v>5</v>
      </c>
      <c r="B10" s="80" t="s">
        <v>476</v>
      </c>
      <c r="C10" s="123">
        <f>Bevételek!C142</f>
        <v>0</v>
      </c>
      <c r="D10" s="123">
        <f>Bevételek!D142</f>
        <v>0</v>
      </c>
      <c r="E10" s="123">
        <v>0</v>
      </c>
    </row>
    <row r="11" spans="1:5" s="10" customFormat="1" ht="15.75">
      <c r="A11" s="1">
        <v>6</v>
      </c>
      <c r="B11" s="80" t="s">
        <v>477</v>
      </c>
      <c r="C11" s="123">
        <f>Bevételek!C145</f>
        <v>0</v>
      </c>
      <c r="D11" s="123">
        <f>Bevételek!D145</f>
        <v>0</v>
      </c>
      <c r="E11" s="123">
        <f>Bevételek!E145</f>
        <v>0</v>
      </c>
    </row>
    <row r="12" spans="1:5" s="10" customFormat="1" ht="15.75">
      <c r="A12" s="1">
        <v>7</v>
      </c>
      <c r="B12" s="124" t="s">
        <v>7</v>
      </c>
      <c r="C12" s="125">
        <f>SUM(C8:C11)</f>
        <v>274377</v>
      </c>
      <c r="D12" s="125">
        <f>SUM(D8:D11)</f>
        <v>274377</v>
      </c>
      <c r="E12" s="125">
        <f>SUM(E8:E11)</f>
        <v>274377</v>
      </c>
    </row>
    <row r="13" spans="1:5" s="10" customFormat="1" ht="15.75">
      <c r="A13" s="1">
        <v>8</v>
      </c>
      <c r="B13" s="80" t="s">
        <v>478</v>
      </c>
      <c r="C13" s="123"/>
      <c r="D13" s="123"/>
      <c r="E13" s="123"/>
    </row>
    <row r="14" spans="1:5" s="10" customFormat="1" ht="15.75">
      <c r="A14" s="1">
        <v>9</v>
      </c>
      <c r="B14" s="80" t="s">
        <v>521</v>
      </c>
      <c r="C14" s="123">
        <v>127000</v>
      </c>
      <c r="D14" s="123">
        <v>63500</v>
      </c>
      <c r="E14" s="123">
        <v>0</v>
      </c>
    </row>
    <row r="15" spans="1:5" s="10" customFormat="1" ht="15.75" hidden="1">
      <c r="A15" s="1"/>
      <c r="B15" s="80"/>
      <c r="C15" s="123"/>
      <c r="D15" s="123"/>
      <c r="E15" s="123"/>
    </row>
    <row r="16" spans="1:5" s="10" customFormat="1" ht="15.75" hidden="1">
      <c r="A16" s="1"/>
      <c r="B16" s="80"/>
      <c r="C16" s="123"/>
      <c r="D16" s="123"/>
      <c r="E16" s="123"/>
    </row>
    <row r="17" spans="1:5" s="10" customFormat="1" ht="15.75" hidden="1">
      <c r="A17" s="1"/>
      <c r="B17" s="80"/>
      <c r="C17" s="123"/>
      <c r="D17" s="123"/>
      <c r="E17" s="123"/>
    </row>
    <row r="18" spans="1:5" s="10" customFormat="1" ht="15.75" hidden="1">
      <c r="A18" s="1"/>
      <c r="B18" s="80"/>
      <c r="C18" s="123"/>
      <c r="D18" s="123"/>
      <c r="E18" s="123"/>
    </row>
    <row r="19" spans="1:5" s="10" customFormat="1" ht="15.75" hidden="1">
      <c r="A19" s="1"/>
      <c r="B19" s="80"/>
      <c r="C19" s="123"/>
      <c r="D19" s="123"/>
      <c r="E19" s="123"/>
    </row>
    <row r="20" spans="1:5" s="10" customFormat="1" ht="15.75" hidden="1">
      <c r="A20" s="1"/>
      <c r="B20" s="80"/>
      <c r="C20" s="123"/>
      <c r="D20" s="123"/>
      <c r="E20" s="123"/>
    </row>
    <row r="21" spans="1:5" s="10" customFormat="1" ht="31.5">
      <c r="A21" s="1">
        <v>10</v>
      </c>
      <c r="B21" s="80" t="s">
        <v>570</v>
      </c>
      <c r="C21" s="123">
        <v>147377</v>
      </c>
      <c r="D21" s="123">
        <v>210877</v>
      </c>
      <c r="E21" s="123">
        <v>0</v>
      </c>
    </row>
    <row r="22" spans="1:5" s="10" customFormat="1" ht="15.75">
      <c r="A22" s="1">
        <v>11</v>
      </c>
      <c r="B22" s="124" t="s">
        <v>8</v>
      </c>
      <c r="C22" s="125">
        <f>SUM(C14:C21)</f>
        <v>274377</v>
      </c>
      <c r="D22" s="125">
        <f>SUM(D14:D21)</f>
        <v>274377</v>
      </c>
      <c r="E22" s="125">
        <f>SUM(E14:E21)</f>
        <v>0</v>
      </c>
    </row>
    <row r="23" spans="1:5" s="10" customFormat="1" ht="15.75">
      <c r="A23" s="1">
        <v>12</v>
      </c>
      <c r="B23" s="126" t="s">
        <v>479</v>
      </c>
      <c r="C23" s="127">
        <f>C12-C22</f>
        <v>0</v>
      </c>
      <c r="D23" s="127">
        <f>D12-D22</f>
        <v>0</v>
      </c>
      <c r="E23" s="127">
        <f>E12-E22</f>
        <v>274377</v>
      </c>
    </row>
    <row r="24" ht="15">
      <c r="D24" s="144"/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6. melléklet a 4/2018.(V.29.)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36.7109375" style="0" customWidth="1"/>
    <col min="2" max="2" width="9.140625" style="0" customWidth="1"/>
    <col min="3" max="3" width="10.421875" style="0" customWidth="1"/>
    <col min="4" max="4" width="9.140625" style="0" customWidth="1"/>
    <col min="5" max="5" width="13.28125" style="0" customWidth="1"/>
    <col min="6" max="6" width="13.7109375" style="0" customWidth="1"/>
    <col min="7" max="7" width="36.7109375" style="0" customWidth="1"/>
    <col min="11" max="11" width="13.28125" style="0" customWidth="1"/>
    <col min="12" max="12" width="12.57421875" style="0" customWidth="1"/>
  </cols>
  <sheetData>
    <row r="1" spans="1:12" s="2" customFormat="1" ht="15.75" customHeight="1">
      <c r="A1" s="364" t="s">
        <v>592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s="2" customFormat="1" ht="15.75">
      <c r="A2" s="346" t="s">
        <v>516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2:6" ht="15">
      <c r="B3" s="42"/>
      <c r="C3" s="42"/>
      <c r="D3" s="42"/>
      <c r="E3" s="42"/>
      <c r="F3" s="42"/>
    </row>
    <row r="4" spans="1:12" s="11" customFormat="1" ht="31.5">
      <c r="A4" s="86" t="s">
        <v>9</v>
      </c>
      <c r="B4" s="4" t="s">
        <v>593</v>
      </c>
      <c r="C4" s="4" t="s">
        <v>909</v>
      </c>
      <c r="D4" s="4" t="s">
        <v>594</v>
      </c>
      <c r="E4" s="4" t="s">
        <v>906</v>
      </c>
      <c r="F4" s="4" t="s">
        <v>907</v>
      </c>
      <c r="G4" s="86" t="s">
        <v>9</v>
      </c>
      <c r="H4" s="4" t="s">
        <v>593</v>
      </c>
      <c r="I4" s="4" t="s">
        <v>908</v>
      </c>
      <c r="J4" s="4" t="s">
        <v>594</v>
      </c>
      <c r="K4" s="4" t="s">
        <v>906</v>
      </c>
      <c r="L4" s="4" t="s">
        <v>907</v>
      </c>
    </row>
    <row r="5" spans="1:12" s="93" customFormat="1" ht="16.5">
      <c r="A5" s="344" t="s">
        <v>42</v>
      </c>
      <c r="B5" s="345"/>
      <c r="C5" s="345"/>
      <c r="D5" s="345"/>
      <c r="E5" s="345"/>
      <c r="F5" s="363"/>
      <c r="G5" s="344" t="s">
        <v>120</v>
      </c>
      <c r="H5" s="345"/>
      <c r="I5" s="345"/>
      <c r="J5" s="345"/>
      <c r="K5" s="345"/>
      <c r="L5" s="363"/>
    </row>
    <row r="6" spans="1:12" s="11" customFormat="1" ht="31.5">
      <c r="A6" s="88" t="s">
        <v>276</v>
      </c>
      <c r="B6" s="5">
        <v>37094</v>
      </c>
      <c r="C6" s="5">
        <v>53316</v>
      </c>
      <c r="D6" s="5">
        <v>67532</v>
      </c>
      <c r="E6" s="5">
        <v>80809</v>
      </c>
      <c r="F6" s="5">
        <v>80673</v>
      </c>
      <c r="G6" s="90" t="s">
        <v>34</v>
      </c>
      <c r="H6" s="5">
        <v>20969</v>
      </c>
      <c r="I6" s="5">
        <v>27037</v>
      </c>
      <c r="J6" s="5">
        <v>34610</v>
      </c>
      <c r="K6" s="5">
        <v>35995</v>
      </c>
      <c r="L6" s="5">
        <v>35542</v>
      </c>
    </row>
    <row r="7" spans="1:12" s="11" customFormat="1" ht="30">
      <c r="A7" s="88" t="s">
        <v>298</v>
      </c>
      <c r="B7" s="5">
        <v>4342</v>
      </c>
      <c r="C7" s="5">
        <v>5777</v>
      </c>
      <c r="D7" s="5">
        <v>9016</v>
      </c>
      <c r="E7" s="5">
        <v>9016</v>
      </c>
      <c r="F7" s="5">
        <v>7681</v>
      </c>
      <c r="G7" s="90" t="s">
        <v>74</v>
      </c>
      <c r="H7" s="5">
        <v>3460</v>
      </c>
      <c r="I7" s="5">
        <v>4184</v>
      </c>
      <c r="J7" s="5">
        <v>4718</v>
      </c>
      <c r="K7" s="5">
        <v>4896</v>
      </c>
      <c r="L7" s="5">
        <v>4774</v>
      </c>
    </row>
    <row r="8" spans="1:12" s="11" customFormat="1" ht="15.75">
      <c r="A8" s="88" t="s">
        <v>42</v>
      </c>
      <c r="B8" s="5">
        <v>4065</v>
      </c>
      <c r="C8" s="5">
        <v>4563</v>
      </c>
      <c r="D8" s="5">
        <v>4120</v>
      </c>
      <c r="E8" s="5">
        <v>5550</v>
      </c>
      <c r="F8" s="5">
        <v>4961</v>
      </c>
      <c r="G8" s="90" t="s">
        <v>75</v>
      </c>
      <c r="H8" s="5">
        <v>11846</v>
      </c>
      <c r="I8" s="5">
        <v>13231</v>
      </c>
      <c r="J8" s="5">
        <v>17540</v>
      </c>
      <c r="K8" s="5">
        <v>18722</v>
      </c>
      <c r="L8" s="5">
        <v>15823</v>
      </c>
    </row>
    <row r="9" spans="1:12" s="11" customFormat="1" ht="15.75">
      <c r="A9" s="366" t="s">
        <v>355</v>
      </c>
      <c r="B9" s="361">
        <v>900</v>
      </c>
      <c r="C9" s="361">
        <v>90</v>
      </c>
      <c r="D9" s="361">
        <v>98</v>
      </c>
      <c r="E9" s="330">
        <v>148</v>
      </c>
      <c r="F9" s="330">
        <v>129</v>
      </c>
      <c r="G9" s="90" t="s">
        <v>76</v>
      </c>
      <c r="H9" s="5">
        <v>3552</v>
      </c>
      <c r="I9" s="5">
        <v>3382</v>
      </c>
      <c r="J9" s="5">
        <v>3822</v>
      </c>
      <c r="K9" s="5">
        <v>5062</v>
      </c>
      <c r="L9" s="5">
        <v>4686</v>
      </c>
    </row>
    <row r="10" spans="1:12" s="11" customFormat="1" ht="15.75">
      <c r="A10" s="366"/>
      <c r="B10" s="361"/>
      <c r="C10" s="361"/>
      <c r="D10" s="361"/>
      <c r="E10" s="331"/>
      <c r="F10" s="331"/>
      <c r="G10" s="90" t="s">
        <v>77</v>
      </c>
      <c r="H10" s="5">
        <v>2914</v>
      </c>
      <c r="I10" s="5">
        <v>3146</v>
      </c>
      <c r="J10" s="5">
        <v>2390</v>
      </c>
      <c r="K10" s="5">
        <v>3765</v>
      </c>
      <c r="L10" s="5">
        <v>3746</v>
      </c>
    </row>
    <row r="11" spans="1:12" s="11" customFormat="1" ht="15.75">
      <c r="A11" s="89" t="s">
        <v>79</v>
      </c>
      <c r="B11" s="13">
        <f>SUM(B6:B10)</f>
        <v>46401</v>
      </c>
      <c r="C11" s="13">
        <f>SUM(C6:C10)</f>
        <v>63746</v>
      </c>
      <c r="D11" s="13">
        <f>SUM(D6:D10)</f>
        <v>80766</v>
      </c>
      <c r="E11" s="13">
        <f>SUM(E6:E10)</f>
        <v>95523</v>
      </c>
      <c r="F11" s="13">
        <f>SUM(F6:F10)</f>
        <v>93444</v>
      </c>
      <c r="G11" s="89" t="s">
        <v>80</v>
      </c>
      <c r="H11" s="13">
        <f>SUM(H6:H10)</f>
        <v>42741</v>
      </c>
      <c r="I11" s="13">
        <f>SUM(I6:I10)</f>
        <v>50980</v>
      </c>
      <c r="J11" s="13">
        <f>SUM(J6:J10)</f>
        <v>63080</v>
      </c>
      <c r="K11" s="13">
        <f>SUM(K6:K10)</f>
        <v>68440</v>
      </c>
      <c r="L11" s="13">
        <f>SUM(L6:L10)</f>
        <v>64571</v>
      </c>
    </row>
    <row r="12" spans="1:12" s="11" customFormat="1" ht="15.75">
      <c r="A12" s="91" t="s">
        <v>125</v>
      </c>
      <c r="B12" s="92">
        <f>B11-H11</f>
        <v>3660</v>
      </c>
      <c r="C12" s="92">
        <f>C11-I11</f>
        <v>12766</v>
      </c>
      <c r="D12" s="92">
        <f>D11-J11</f>
        <v>17686</v>
      </c>
      <c r="E12" s="92">
        <f>E11-K11</f>
        <v>27083</v>
      </c>
      <c r="F12" s="92">
        <f>F11-L11</f>
        <v>28873</v>
      </c>
      <c r="G12" s="365" t="s">
        <v>118</v>
      </c>
      <c r="H12" s="362">
        <v>461</v>
      </c>
      <c r="I12" s="362">
        <v>508</v>
      </c>
      <c r="J12" s="362">
        <v>553</v>
      </c>
      <c r="K12" s="335">
        <v>1636</v>
      </c>
      <c r="L12" s="335">
        <v>984</v>
      </c>
    </row>
    <row r="13" spans="1:12" s="11" customFormat="1" ht="15.75">
      <c r="A13" s="91" t="s">
        <v>116</v>
      </c>
      <c r="B13" s="5">
        <v>8871</v>
      </c>
      <c r="C13" s="5">
        <v>8651</v>
      </c>
      <c r="D13" s="5">
        <v>15415</v>
      </c>
      <c r="E13" s="5">
        <v>15145</v>
      </c>
      <c r="F13" s="5">
        <v>15145</v>
      </c>
      <c r="G13" s="365"/>
      <c r="H13" s="362"/>
      <c r="I13" s="362"/>
      <c r="J13" s="362"/>
      <c r="K13" s="336"/>
      <c r="L13" s="336"/>
    </row>
    <row r="14" spans="1:12" s="11" customFormat="1" ht="15.75">
      <c r="A14" s="91" t="s">
        <v>117</v>
      </c>
      <c r="B14" s="5">
        <v>508</v>
      </c>
      <c r="C14" s="5">
        <v>554</v>
      </c>
      <c r="D14" s="5"/>
      <c r="E14" s="5">
        <v>1082</v>
      </c>
      <c r="F14" s="5">
        <v>1082</v>
      </c>
      <c r="G14" s="365"/>
      <c r="H14" s="362"/>
      <c r="I14" s="362"/>
      <c r="J14" s="362"/>
      <c r="K14" s="337"/>
      <c r="L14" s="337"/>
    </row>
    <row r="15" spans="1:12" s="11" customFormat="1" ht="15.75">
      <c r="A15" s="63" t="s">
        <v>150</v>
      </c>
      <c r="B15" s="5"/>
      <c r="C15" s="5"/>
      <c r="D15" s="5"/>
      <c r="E15" s="5"/>
      <c r="F15" s="5"/>
      <c r="G15" s="63" t="s">
        <v>151</v>
      </c>
      <c r="H15" s="80"/>
      <c r="I15" s="80"/>
      <c r="J15" s="80"/>
      <c r="K15" s="80"/>
      <c r="L15" s="80"/>
    </row>
    <row r="16" spans="1:12" s="11" customFormat="1" ht="15.75">
      <c r="A16" s="89" t="s">
        <v>10</v>
      </c>
      <c r="B16" s="14">
        <f>B11+B13+B14+B15</f>
        <v>55780</v>
      </c>
      <c r="C16" s="14">
        <f>C11+C13+C14+C15</f>
        <v>72951</v>
      </c>
      <c r="D16" s="14">
        <f>D11+D13+D14+D15</f>
        <v>96181</v>
      </c>
      <c r="E16" s="14">
        <f>E11+E13+E14+E15</f>
        <v>111750</v>
      </c>
      <c r="F16" s="14">
        <f>F11+F13+F14+F15</f>
        <v>109671</v>
      </c>
      <c r="G16" s="89" t="s">
        <v>11</v>
      </c>
      <c r="H16" s="14">
        <f>H11+H12+H15</f>
        <v>43202</v>
      </c>
      <c r="I16" s="14">
        <f>I11+I12+I15</f>
        <v>51488</v>
      </c>
      <c r="J16" s="14">
        <f>J11+J12+J15</f>
        <v>63633</v>
      </c>
      <c r="K16" s="14">
        <f>K11+K12+K15</f>
        <v>70076</v>
      </c>
      <c r="L16" s="14">
        <f>L11+L12+L15</f>
        <v>65555</v>
      </c>
    </row>
    <row r="17" spans="1:12" s="93" customFormat="1" ht="16.5">
      <c r="A17" s="341" t="s">
        <v>119</v>
      </c>
      <c r="B17" s="342"/>
      <c r="C17" s="342"/>
      <c r="D17" s="342"/>
      <c r="E17" s="342"/>
      <c r="F17" s="389"/>
      <c r="G17" s="344" t="s">
        <v>98</v>
      </c>
      <c r="H17" s="345"/>
      <c r="I17" s="345"/>
      <c r="J17" s="345"/>
      <c r="K17" s="345"/>
      <c r="L17" s="363"/>
    </row>
    <row r="18" spans="1:12" s="11" customFormat="1" ht="31.5">
      <c r="A18" s="88" t="s">
        <v>285</v>
      </c>
      <c r="B18" s="5">
        <v>0</v>
      </c>
      <c r="C18" s="5">
        <v>6500</v>
      </c>
      <c r="D18" s="5">
        <v>0</v>
      </c>
      <c r="E18" s="5">
        <v>190</v>
      </c>
      <c r="F18" s="5">
        <v>190</v>
      </c>
      <c r="G18" s="88" t="s">
        <v>93</v>
      </c>
      <c r="H18" s="5">
        <v>2187</v>
      </c>
      <c r="I18" s="5">
        <v>12204</v>
      </c>
      <c r="J18" s="5">
        <v>19318</v>
      </c>
      <c r="K18" s="5">
        <v>27291</v>
      </c>
      <c r="L18" s="5">
        <v>27288</v>
      </c>
    </row>
    <row r="19" spans="1:12" s="11" customFormat="1" ht="15.75">
      <c r="A19" s="88" t="s">
        <v>119</v>
      </c>
      <c r="B19" s="5">
        <v>1250</v>
      </c>
      <c r="C19" s="5">
        <v>0</v>
      </c>
      <c r="D19" s="5"/>
      <c r="E19" s="5">
        <v>18</v>
      </c>
      <c r="F19" s="5">
        <v>18</v>
      </c>
      <c r="G19" s="88" t="s">
        <v>43</v>
      </c>
      <c r="H19" s="5">
        <v>7120</v>
      </c>
      <c r="I19" s="5">
        <v>596</v>
      </c>
      <c r="J19" s="5">
        <v>34224</v>
      </c>
      <c r="K19" s="5">
        <v>14690</v>
      </c>
      <c r="L19" s="5">
        <v>12003</v>
      </c>
    </row>
    <row r="20" spans="1:12" s="11" customFormat="1" ht="15.75">
      <c r="A20" s="88" t="s">
        <v>356</v>
      </c>
      <c r="B20" s="5">
        <v>5545</v>
      </c>
      <c r="C20" s="5">
        <v>2</v>
      </c>
      <c r="D20" s="5">
        <v>243</v>
      </c>
      <c r="E20" s="5">
        <v>243</v>
      </c>
      <c r="F20" s="5"/>
      <c r="G20" s="88" t="s">
        <v>193</v>
      </c>
      <c r="H20" s="5">
        <v>1415</v>
      </c>
      <c r="I20" s="5">
        <v>20</v>
      </c>
      <c r="J20" s="5">
        <v>46</v>
      </c>
      <c r="K20" s="5">
        <v>144</v>
      </c>
      <c r="L20" s="5">
        <v>144</v>
      </c>
    </row>
    <row r="21" spans="1:12" s="11" customFormat="1" ht="15.75">
      <c r="A21" s="89" t="s">
        <v>79</v>
      </c>
      <c r="B21" s="13">
        <f>SUM(B18:B20)</f>
        <v>6795</v>
      </c>
      <c r="C21" s="13">
        <f>SUM(C18:C20)</f>
        <v>6502</v>
      </c>
      <c r="D21" s="13">
        <f>SUM(D18:D20)</f>
        <v>243</v>
      </c>
      <c r="E21" s="13">
        <f>SUM(E18:E20)</f>
        <v>451</v>
      </c>
      <c r="F21" s="13">
        <f>SUM(F18:F20)</f>
        <v>208</v>
      </c>
      <c r="G21" s="89" t="s">
        <v>80</v>
      </c>
      <c r="H21" s="13">
        <f>SUM(H18:H20)</f>
        <v>10722</v>
      </c>
      <c r="I21" s="13">
        <f>SUM(I18:I20)</f>
        <v>12820</v>
      </c>
      <c r="J21" s="13">
        <f>SUM(J18:J20)</f>
        <v>53588</v>
      </c>
      <c r="K21" s="13">
        <f>SUM(K18:K20)</f>
        <v>42125</v>
      </c>
      <c r="L21" s="13">
        <f>SUM(L18:L20)</f>
        <v>39435</v>
      </c>
    </row>
    <row r="22" spans="1:12" s="11" customFormat="1" ht="15.75">
      <c r="A22" s="91" t="s">
        <v>125</v>
      </c>
      <c r="B22" s="92">
        <f>B21-H21</f>
        <v>-3927</v>
      </c>
      <c r="C22" s="92">
        <f>C21-I21</f>
        <v>-6318</v>
      </c>
      <c r="D22" s="92">
        <f>D21-J21</f>
        <v>-53345</v>
      </c>
      <c r="E22" s="92">
        <f>E21-K21</f>
        <v>-41674</v>
      </c>
      <c r="F22" s="92">
        <f>F21-L21</f>
        <v>-39227</v>
      </c>
      <c r="G22" s="365" t="s">
        <v>118</v>
      </c>
      <c r="H22" s="362"/>
      <c r="I22" s="362"/>
      <c r="J22" s="362">
        <v>0</v>
      </c>
      <c r="K22" s="335">
        <v>0</v>
      </c>
      <c r="L22" s="335"/>
    </row>
    <row r="23" spans="1:12" s="11" customFormat="1" ht="15.75">
      <c r="A23" s="91" t="s">
        <v>116</v>
      </c>
      <c r="B23" s="5"/>
      <c r="C23" s="5"/>
      <c r="D23" s="5">
        <v>0</v>
      </c>
      <c r="E23" s="5">
        <f>Összesen!L23</f>
        <v>0</v>
      </c>
      <c r="F23" s="5">
        <f>Összesen!N23</f>
        <v>0</v>
      </c>
      <c r="G23" s="365"/>
      <c r="H23" s="362"/>
      <c r="I23" s="362"/>
      <c r="J23" s="362"/>
      <c r="K23" s="336"/>
      <c r="L23" s="336"/>
    </row>
    <row r="24" spans="1:12" s="11" customFormat="1" ht="15.75">
      <c r="A24" s="91" t="s">
        <v>117</v>
      </c>
      <c r="B24" s="5"/>
      <c r="C24" s="5"/>
      <c r="D24" s="5">
        <v>20797</v>
      </c>
      <c r="E24" s="5">
        <v>0</v>
      </c>
      <c r="F24" s="5">
        <v>0</v>
      </c>
      <c r="G24" s="365"/>
      <c r="H24" s="362"/>
      <c r="I24" s="362"/>
      <c r="J24" s="362"/>
      <c r="K24" s="337"/>
      <c r="L24" s="337"/>
    </row>
    <row r="25" spans="1:12" s="11" customFormat="1" ht="31.5">
      <c r="A25" s="89" t="s">
        <v>12</v>
      </c>
      <c r="B25" s="14">
        <f>B21+B23+B24</f>
        <v>6795</v>
      </c>
      <c r="C25" s="14">
        <f>C21+C23+C24</f>
        <v>6502</v>
      </c>
      <c r="D25" s="14">
        <f>D21+D23+D24</f>
        <v>21040</v>
      </c>
      <c r="E25" s="14">
        <f>E21+E23+E24</f>
        <v>451</v>
      </c>
      <c r="F25" s="14">
        <f>F21+F23+F24</f>
        <v>208</v>
      </c>
      <c r="G25" s="89" t="s">
        <v>13</v>
      </c>
      <c r="H25" s="14">
        <f>H21+H22</f>
        <v>10722</v>
      </c>
      <c r="I25" s="14">
        <f>I21+I22</f>
        <v>12820</v>
      </c>
      <c r="J25" s="14">
        <f>J21+J22</f>
        <v>53588</v>
      </c>
      <c r="K25" s="14">
        <f>K21+K22</f>
        <v>42125</v>
      </c>
      <c r="L25" s="14">
        <f>L21+L22</f>
        <v>39435</v>
      </c>
    </row>
    <row r="26" spans="1:12" s="93" customFormat="1" ht="16.5">
      <c r="A26" s="344" t="s">
        <v>121</v>
      </c>
      <c r="B26" s="345"/>
      <c r="C26" s="345"/>
      <c r="D26" s="345"/>
      <c r="E26" s="345"/>
      <c r="F26" s="363"/>
      <c r="G26" s="344" t="s">
        <v>122</v>
      </c>
      <c r="H26" s="345"/>
      <c r="I26" s="345"/>
      <c r="J26" s="345"/>
      <c r="K26" s="345"/>
      <c r="L26" s="363"/>
    </row>
    <row r="27" spans="1:12" s="11" customFormat="1" ht="15.75">
      <c r="A27" s="88" t="s">
        <v>123</v>
      </c>
      <c r="B27" s="5">
        <f>B11+B21</f>
        <v>53196</v>
      </c>
      <c r="C27" s="5">
        <f>C11+C21</f>
        <v>70248</v>
      </c>
      <c r="D27" s="5">
        <f>D11+D21</f>
        <v>81009</v>
      </c>
      <c r="E27" s="5">
        <f>E11+E21</f>
        <v>95974</v>
      </c>
      <c r="F27" s="5">
        <f>F11+F21</f>
        <v>93652</v>
      </c>
      <c r="G27" s="88" t="s">
        <v>124</v>
      </c>
      <c r="H27" s="5">
        <f>H11+H21</f>
        <v>53463</v>
      </c>
      <c r="I27" s="5">
        <f aca="true" t="shared" si="0" ref="H27:K28">I11+I21</f>
        <v>63800</v>
      </c>
      <c r="J27" s="5">
        <f>J11+J21</f>
        <v>116668</v>
      </c>
      <c r="K27" s="5">
        <f t="shared" si="0"/>
        <v>110565</v>
      </c>
      <c r="L27" s="5">
        <f>L11+L21</f>
        <v>104006</v>
      </c>
    </row>
    <row r="28" spans="1:12" s="11" customFormat="1" ht="15.75">
      <c r="A28" s="91" t="s">
        <v>125</v>
      </c>
      <c r="B28" s="92">
        <f>B27-H27</f>
        <v>-267</v>
      </c>
      <c r="C28" s="92">
        <f>C27-I27</f>
        <v>6448</v>
      </c>
      <c r="D28" s="92">
        <f>D27-J27</f>
        <v>-35659</v>
      </c>
      <c r="E28" s="92">
        <f>E27-K27</f>
        <v>-14591</v>
      </c>
      <c r="F28" s="92">
        <f>F27-L27</f>
        <v>-10354</v>
      </c>
      <c r="G28" s="365" t="s">
        <v>118</v>
      </c>
      <c r="H28" s="362">
        <f t="shared" si="0"/>
        <v>461</v>
      </c>
      <c r="I28" s="362">
        <f t="shared" si="0"/>
        <v>508</v>
      </c>
      <c r="J28" s="362">
        <f>J12+J22</f>
        <v>553</v>
      </c>
      <c r="K28" s="362">
        <f t="shared" si="0"/>
        <v>1636</v>
      </c>
      <c r="L28" s="362">
        <f>L12+L22</f>
        <v>984</v>
      </c>
    </row>
    <row r="29" spans="1:12" s="11" customFormat="1" ht="15.75">
      <c r="A29" s="91" t="s">
        <v>116</v>
      </c>
      <c r="B29" s="5">
        <f aca="true" t="shared" si="1" ref="B29:E30">B13+B23</f>
        <v>8871</v>
      </c>
      <c r="C29" s="5">
        <f t="shared" si="1"/>
        <v>8651</v>
      </c>
      <c r="D29" s="5">
        <f>D13+D23</f>
        <v>15415</v>
      </c>
      <c r="E29" s="5">
        <f t="shared" si="1"/>
        <v>15145</v>
      </c>
      <c r="F29" s="5">
        <f>F13+F23</f>
        <v>15145</v>
      </c>
      <c r="G29" s="365"/>
      <c r="H29" s="362"/>
      <c r="I29" s="362"/>
      <c r="J29" s="362"/>
      <c r="K29" s="362"/>
      <c r="L29" s="362"/>
    </row>
    <row r="30" spans="1:12" s="11" customFormat="1" ht="15.75">
      <c r="A30" s="91" t="s">
        <v>117</v>
      </c>
      <c r="B30" s="5">
        <f t="shared" si="1"/>
        <v>508</v>
      </c>
      <c r="C30" s="5">
        <f t="shared" si="1"/>
        <v>554</v>
      </c>
      <c r="D30" s="5">
        <f>D14+D24</f>
        <v>20797</v>
      </c>
      <c r="E30" s="5">
        <f t="shared" si="1"/>
        <v>1082</v>
      </c>
      <c r="F30" s="5">
        <f>F14+F24</f>
        <v>1082</v>
      </c>
      <c r="G30" s="365"/>
      <c r="H30" s="362"/>
      <c r="I30" s="362"/>
      <c r="J30" s="362"/>
      <c r="K30" s="362"/>
      <c r="L30" s="362"/>
    </row>
    <row r="31" spans="1:12" s="11" customFormat="1" ht="15.75">
      <c r="A31" s="63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3" t="s">
        <v>151</v>
      </c>
      <c r="H31" s="80">
        <f>H15</f>
        <v>0</v>
      </c>
      <c r="I31" s="80">
        <f>I15</f>
        <v>0</v>
      </c>
      <c r="J31" s="80">
        <f>J15</f>
        <v>0</v>
      </c>
      <c r="K31" s="80">
        <f>K15</f>
        <v>0</v>
      </c>
      <c r="L31" s="80">
        <f>L15</f>
        <v>0</v>
      </c>
    </row>
    <row r="32" spans="1:12" s="11" customFormat="1" ht="15.75">
      <c r="A32" s="87" t="s">
        <v>7</v>
      </c>
      <c r="B32" s="14">
        <f>B27+B29+B30+B31</f>
        <v>62575</v>
      </c>
      <c r="C32" s="14">
        <f>C27+C29+C30+C31</f>
        <v>79453</v>
      </c>
      <c r="D32" s="14">
        <f>D27+D29+D30+D31</f>
        <v>117221</v>
      </c>
      <c r="E32" s="14">
        <f>E27+E29+E30+E31</f>
        <v>112201</v>
      </c>
      <c r="F32" s="14">
        <f>F27+F29+F30+F31</f>
        <v>109879</v>
      </c>
      <c r="G32" s="87" t="s">
        <v>8</v>
      </c>
      <c r="H32" s="14">
        <f>SUM(H27:H31)</f>
        <v>53924</v>
      </c>
      <c r="I32" s="14">
        <f>SUM(I27:I31)</f>
        <v>64308</v>
      </c>
      <c r="J32" s="14">
        <f>SUM(J27:J31)</f>
        <v>117221</v>
      </c>
      <c r="K32" s="14">
        <f>SUM(K27:K31)</f>
        <v>112201</v>
      </c>
      <c r="L32" s="14">
        <f>SUM(L27:L31)</f>
        <v>104990</v>
      </c>
    </row>
  </sheetData>
  <sheetProtection/>
  <mergeCells count="32">
    <mergeCell ref="A1:L1"/>
    <mergeCell ref="A2:L2"/>
    <mergeCell ref="A5:F5"/>
    <mergeCell ref="A17:F17"/>
    <mergeCell ref="A26:F26"/>
    <mergeCell ref="G26:L26"/>
    <mergeCell ref="G17:L17"/>
    <mergeCell ref="G5:L5"/>
    <mergeCell ref="H22:H24"/>
    <mergeCell ref="I22:I24"/>
    <mergeCell ref="D9:D10"/>
    <mergeCell ref="J12:J14"/>
    <mergeCell ref="J22:J24"/>
    <mergeCell ref="J28:J30"/>
    <mergeCell ref="G28:G30"/>
    <mergeCell ref="H28:H30"/>
    <mergeCell ref="I28:I30"/>
    <mergeCell ref="B9:B10"/>
    <mergeCell ref="C9:C10"/>
    <mergeCell ref="G22:G24"/>
    <mergeCell ref="E9:E10"/>
    <mergeCell ref="F9:F10"/>
    <mergeCell ref="G12:G14"/>
    <mergeCell ref="H12:H14"/>
    <mergeCell ref="I12:I14"/>
    <mergeCell ref="A9:A10"/>
    <mergeCell ref="K12:K14"/>
    <mergeCell ref="L12:L14"/>
    <mergeCell ref="K22:K24"/>
    <mergeCell ref="L22:L24"/>
    <mergeCell ref="K28:K30"/>
    <mergeCell ref="L28:L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D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B2" sqref="B1:B16384"/>
    </sheetView>
  </sheetViews>
  <sheetFormatPr defaultColWidth="9.140625" defaultRowHeight="15"/>
  <cols>
    <col min="1" max="1" width="5.7109375" style="72" customWidth="1"/>
    <col min="2" max="2" width="46.28125" style="72" customWidth="1"/>
    <col min="3" max="3" width="14.57421875" style="72" customWidth="1"/>
    <col min="4" max="4" width="1.8515625" style="131" hidden="1" customWidth="1"/>
    <col min="5" max="16384" width="9.140625" style="72" customWidth="1"/>
  </cols>
  <sheetData>
    <row r="1" spans="1:4" s="16" customFormat="1" ht="45.75" customHeight="1">
      <c r="A1" s="367" t="s">
        <v>1040</v>
      </c>
      <c r="B1" s="367"/>
      <c r="C1" s="367"/>
      <c r="D1" s="128"/>
    </row>
    <row r="2" s="16" customFormat="1" ht="15.75">
      <c r="D2" s="128"/>
    </row>
    <row r="3" spans="1:4" s="10" customFormat="1" ht="15.75">
      <c r="A3" s="1"/>
      <c r="B3" s="1" t="s">
        <v>0</v>
      </c>
      <c r="C3" s="1"/>
      <c r="D3" s="129"/>
    </row>
    <row r="4" spans="1:4" s="10" customFormat="1" ht="15.75">
      <c r="A4" s="1">
        <v>1</v>
      </c>
      <c r="B4" s="6" t="s">
        <v>9</v>
      </c>
      <c r="C4" s="6"/>
      <c r="D4" s="129"/>
    </row>
    <row r="5" spans="1:4" s="10" customFormat="1" ht="15.75">
      <c r="A5" s="1">
        <v>2</v>
      </c>
      <c r="B5" s="329" t="s">
        <v>910</v>
      </c>
      <c r="C5" s="167">
        <v>15415077</v>
      </c>
      <c r="D5" s="129"/>
    </row>
    <row r="6" spans="1:4" s="10" customFormat="1" ht="25.5">
      <c r="A6" s="1">
        <v>3</v>
      </c>
      <c r="B6" s="115" t="s">
        <v>276</v>
      </c>
      <c r="C6" s="323">
        <f>Összesen!N7</f>
        <v>80672862</v>
      </c>
      <c r="D6" s="130" t="e">
        <f>#REF!-#REF!</f>
        <v>#REF!</v>
      </c>
    </row>
    <row r="7" spans="1:4" s="10" customFormat="1" ht="25.5">
      <c r="A7" s="1">
        <v>4</v>
      </c>
      <c r="B7" s="115" t="s">
        <v>285</v>
      </c>
      <c r="C7" s="323">
        <f>Összesen!N18</f>
        <v>190000</v>
      </c>
      <c r="D7" s="130" t="e">
        <f>#REF!-#REF!</f>
        <v>#REF!</v>
      </c>
    </row>
    <row r="8" spans="1:4" s="10" customFormat="1" ht="15.75">
      <c r="A8" s="1">
        <v>5</v>
      </c>
      <c r="B8" s="115" t="s">
        <v>298</v>
      </c>
      <c r="C8" s="323">
        <f>Összesen!N8</f>
        <v>7680320</v>
      </c>
      <c r="D8" s="130" t="e">
        <f>#REF!-#REF!</f>
        <v>#REF!</v>
      </c>
    </row>
    <row r="9" spans="1:4" s="10" customFormat="1" ht="15.75">
      <c r="A9" s="1">
        <v>6</v>
      </c>
      <c r="B9" s="115" t="s">
        <v>42</v>
      </c>
      <c r="C9" s="323">
        <f>Összesen!N9</f>
        <v>4961137</v>
      </c>
      <c r="D9" s="130" t="e">
        <f>#REF!-#REF!</f>
        <v>#REF!</v>
      </c>
    </row>
    <row r="10" spans="1:4" s="10" customFormat="1" ht="15.75">
      <c r="A10" s="1">
        <v>7</v>
      </c>
      <c r="B10" s="115" t="s">
        <v>119</v>
      </c>
      <c r="C10" s="323">
        <f>Összesen!N19</f>
        <v>18000</v>
      </c>
      <c r="D10" s="130" t="e">
        <f>#REF!-#REF!</f>
        <v>#REF!</v>
      </c>
    </row>
    <row r="11" spans="1:4" s="10" customFormat="1" ht="15.75">
      <c r="A11" s="1">
        <v>8</v>
      </c>
      <c r="B11" s="115" t="s">
        <v>355</v>
      </c>
      <c r="C11" s="323">
        <f>Összesen!N10</f>
        <v>129100</v>
      </c>
      <c r="D11" s="130" t="e">
        <f>#REF!-#REF!</f>
        <v>#REF!</v>
      </c>
    </row>
    <row r="12" spans="1:4" s="10" customFormat="1" ht="15.75">
      <c r="A12" s="1">
        <v>9</v>
      </c>
      <c r="B12" s="115" t="s">
        <v>356</v>
      </c>
      <c r="C12" s="323">
        <f>Összesen!N20</f>
        <v>0</v>
      </c>
      <c r="D12" s="130" t="e">
        <f>#REF!-#REF!</f>
        <v>#REF!</v>
      </c>
    </row>
    <row r="13" spans="1:4" s="10" customFormat="1" ht="15.75">
      <c r="A13" s="1">
        <v>10</v>
      </c>
      <c r="B13" s="115" t="s">
        <v>366</v>
      </c>
      <c r="C13" s="323"/>
      <c r="D13" s="130" t="e">
        <f>#REF!-#REF!</f>
        <v>#REF!</v>
      </c>
    </row>
    <row r="14" spans="1:4" s="10" customFormat="1" ht="15.75">
      <c r="A14" s="1">
        <v>11</v>
      </c>
      <c r="B14" s="115" t="s">
        <v>367</v>
      </c>
      <c r="C14" s="323">
        <f>Összesen!N23</f>
        <v>0</v>
      </c>
      <c r="D14" s="130" t="e">
        <f>#REF!-#REF!</f>
        <v>#REF!</v>
      </c>
    </row>
    <row r="15" spans="1:4" s="10" customFormat="1" ht="15.75">
      <c r="A15" s="1">
        <v>12</v>
      </c>
      <c r="B15" s="115" t="s">
        <v>364</v>
      </c>
      <c r="C15" s="323">
        <f>Összesen!N15</f>
        <v>1082291</v>
      </c>
      <c r="D15" s="130" t="e">
        <f>#REF!-#REF!</f>
        <v>#REF!</v>
      </c>
    </row>
    <row r="16" spans="1:4" s="10" customFormat="1" ht="15.75">
      <c r="A16" s="1">
        <v>13</v>
      </c>
      <c r="B16" s="115" t="s">
        <v>365</v>
      </c>
      <c r="C16" s="323">
        <f>Összesen!N24</f>
        <v>0</v>
      </c>
      <c r="D16" s="130" t="e">
        <f>#REF!-#REF!</f>
        <v>#REF!</v>
      </c>
    </row>
    <row r="17" spans="1:4" s="10" customFormat="1" ht="15.75">
      <c r="A17" s="1">
        <v>14</v>
      </c>
      <c r="B17" s="115" t="s">
        <v>911</v>
      </c>
      <c r="C17" s="115"/>
      <c r="D17" s="130"/>
    </row>
    <row r="18" spans="1:4" s="10" customFormat="1" ht="15.75">
      <c r="A18" s="1">
        <v>15</v>
      </c>
      <c r="B18" s="71" t="s">
        <v>7</v>
      </c>
      <c r="C18" s="324">
        <f>SUM(C6:C17)</f>
        <v>94733710</v>
      </c>
      <c r="D18" s="130" t="e">
        <f>#REF!-#REF!</f>
        <v>#REF!</v>
      </c>
    </row>
    <row r="19" spans="1:4" s="10" customFormat="1" ht="15.75">
      <c r="A19" s="1">
        <v>16</v>
      </c>
      <c r="B19" s="70" t="s">
        <v>34</v>
      </c>
      <c r="C19" s="328">
        <f>Összesen!AA7</f>
        <v>35542451</v>
      </c>
      <c r="D19" s="130" t="e">
        <f>#REF!-#REF!</f>
        <v>#REF!</v>
      </c>
    </row>
    <row r="20" spans="1:4" s="10" customFormat="1" ht="25.5">
      <c r="A20" s="1">
        <v>17</v>
      </c>
      <c r="B20" s="70" t="s">
        <v>74</v>
      </c>
      <c r="C20" s="328">
        <f>Összesen!AA8</f>
        <v>4773847</v>
      </c>
      <c r="D20" s="130" t="e">
        <f>#REF!-#REF!</f>
        <v>#REF!</v>
      </c>
    </row>
    <row r="21" spans="1:4" s="10" customFormat="1" ht="15.75">
      <c r="A21" s="1">
        <v>18</v>
      </c>
      <c r="B21" s="70" t="s">
        <v>75</v>
      </c>
      <c r="C21" s="328">
        <f>Összesen!AA9</f>
        <v>15823227</v>
      </c>
      <c r="D21" s="130" t="e">
        <f>#REF!-#REF!</f>
        <v>#REF!</v>
      </c>
    </row>
    <row r="22" spans="1:4" s="10" customFormat="1" ht="15.75">
      <c r="A22" s="1">
        <v>19</v>
      </c>
      <c r="B22" s="70" t="s">
        <v>76</v>
      </c>
      <c r="C22" s="328">
        <f>Összesen!AA10</f>
        <v>4685700</v>
      </c>
      <c r="D22" s="130" t="e">
        <f>#REF!-#REF!</f>
        <v>#REF!</v>
      </c>
    </row>
    <row r="23" spans="1:4" s="10" customFormat="1" ht="15.75">
      <c r="A23" s="1">
        <v>20</v>
      </c>
      <c r="B23" s="70" t="s">
        <v>77</v>
      </c>
      <c r="C23" s="328">
        <f>Összesen!AA11</f>
        <v>3746374</v>
      </c>
      <c r="D23" s="130" t="e">
        <f>#REF!-#REF!</f>
        <v>#REF!</v>
      </c>
    </row>
    <row r="24" spans="1:4" s="10" customFormat="1" ht="15.75">
      <c r="A24" s="1">
        <v>21</v>
      </c>
      <c r="B24" s="70" t="s">
        <v>93</v>
      </c>
      <c r="C24" s="328">
        <f>Összesen!AA18</f>
        <v>27287642</v>
      </c>
      <c r="D24" s="130" t="e">
        <f>#REF!-#REF!</f>
        <v>#REF!</v>
      </c>
    </row>
    <row r="25" spans="1:4" s="10" customFormat="1" ht="15.75">
      <c r="A25" s="1">
        <v>22</v>
      </c>
      <c r="B25" s="70" t="s">
        <v>43</v>
      </c>
      <c r="C25" s="328">
        <f>Összesen!AA19</f>
        <v>12002902</v>
      </c>
      <c r="D25" s="130" t="e">
        <f>#REF!-#REF!</f>
        <v>#REF!</v>
      </c>
    </row>
    <row r="26" spans="1:4" s="10" customFormat="1" ht="15.75">
      <c r="A26" s="1">
        <v>23</v>
      </c>
      <c r="B26" s="70" t="s">
        <v>193</v>
      </c>
      <c r="C26" s="328">
        <f>Összesen!AA20</f>
        <v>143789</v>
      </c>
      <c r="D26" s="130" t="e">
        <f>#REF!-#REF!</f>
        <v>#REF!</v>
      </c>
    </row>
    <row r="27" spans="1:4" s="10" customFormat="1" ht="15.75">
      <c r="A27" s="1">
        <v>24</v>
      </c>
      <c r="B27" s="70" t="s">
        <v>87</v>
      </c>
      <c r="C27" s="328">
        <f>Összesen!AA13</f>
        <v>983766</v>
      </c>
      <c r="D27" s="130" t="e">
        <f>#REF!-#REF!</f>
        <v>#REF!</v>
      </c>
    </row>
    <row r="28" spans="1:4" s="10" customFormat="1" ht="15.75">
      <c r="A28" s="1">
        <v>25</v>
      </c>
      <c r="B28" s="70" t="s">
        <v>94</v>
      </c>
      <c r="C28" s="328">
        <f>Összesen!AA22</f>
        <v>0</v>
      </c>
      <c r="D28" s="130" t="e">
        <f>#REF!-#REF!</f>
        <v>#REF!</v>
      </c>
    </row>
    <row r="29" spans="1:4" s="10" customFormat="1" ht="15.75">
      <c r="A29" s="1">
        <v>26</v>
      </c>
      <c r="B29" s="70" t="s">
        <v>911</v>
      </c>
      <c r="C29" s="325">
        <v>162695</v>
      </c>
      <c r="D29" s="130"/>
    </row>
    <row r="30" spans="1:4" s="10" customFormat="1" ht="15.75">
      <c r="A30" s="1">
        <v>27</v>
      </c>
      <c r="B30" s="71" t="s">
        <v>8</v>
      </c>
      <c r="C30" s="324">
        <f>SUM(C19:C29)</f>
        <v>105152393</v>
      </c>
      <c r="D30" s="130" t="e">
        <f>#REF!-#REF!</f>
        <v>#REF!</v>
      </c>
    </row>
    <row r="31" spans="1:3" ht="15.75">
      <c r="A31" s="1">
        <v>28</v>
      </c>
      <c r="B31" s="71" t="s">
        <v>100</v>
      </c>
      <c r="C31" s="326">
        <f>C5+C18-C30</f>
        <v>4996394</v>
      </c>
    </row>
    <row r="32" ht="15">
      <c r="C32" s="327"/>
    </row>
    <row r="33" ht="15">
      <c r="C33" s="140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2018-05-22T08:17:14Z</cp:lastPrinted>
  <dcterms:created xsi:type="dcterms:W3CDTF">2011-02-02T09:24:37Z</dcterms:created>
  <dcterms:modified xsi:type="dcterms:W3CDTF">2018-05-22T08:17:58Z</dcterms:modified>
  <cp:category/>
  <cp:version/>
  <cp:contentType/>
  <cp:contentStatus/>
</cp:coreProperties>
</file>