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601" activeTab="0"/>
  </bookViews>
  <sheets>
    <sheet name="Összesen" sheetId="1" r:id="rId1"/>
    <sheet name="Felh" sheetId="2" state="hidden" r:id="rId2"/>
    <sheet name="Felh " sheetId="3" r:id="rId3"/>
    <sheet name="Adósságot kel.köt." sheetId="4" r:id="rId4"/>
    <sheet name="Maradvány " sheetId="5" r:id="rId5"/>
    <sheet name="vagyonmérleg" sheetId="6" r:id="rId6"/>
    <sheet name="kvalap" sheetId="7" r:id="rId7"/>
    <sheet name="Egyensúly 2012-2014. " sheetId="8" r:id="rId8"/>
    <sheet name="utem" sheetId="9" r:id="rId9"/>
    <sheet name="forintos mérleg" sheetId="10" r:id="rId10"/>
    <sheet name="vagyon" sheetId="11" r:id="rId11"/>
    <sheet name="100 fölötti" sheetId="12" r:id="rId12"/>
    <sheet name="beruházás" sheetId="13" r:id="rId13"/>
    <sheet name="Értékpapír" sheetId="14" r:id="rId14"/>
    <sheet name="követelés" sheetId="15" r:id="rId15"/>
    <sheet name="kötelezettség" sheetId="16" r:id="rId16"/>
    <sheet name="változások" sheetId="17" r:id="rId17"/>
    <sheet name="reszesedes" sheetId="18" r:id="rId18"/>
    <sheet name="közvetett támog" sheetId="19" r:id="rId19"/>
    <sheet name="Bevételek" sheetId="20" r:id="rId20"/>
    <sheet name="Kiadás" sheetId="21" r:id="rId21"/>
    <sheet name="COFOG" sheetId="22" r:id="rId22"/>
    <sheet name="Határozat (2)" sheetId="23" state="hidden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a" localSheetId="16">'[1]vagyon'!#REF!</definedName>
    <definedName name="aa">'[1]vagyon'!#REF!</definedName>
    <definedName name="aaa" localSheetId="16">'[1]vagyon'!#REF!</definedName>
    <definedName name="aaa">'[1]vagyon'!#REF!</definedName>
    <definedName name="bb" localSheetId="16">'[1]vagyon'!#REF!</definedName>
    <definedName name="bb">'[1]vagyon'!#REF!</definedName>
    <definedName name="bbb" localSheetId="16">'[1]vagyon'!#REF!</definedName>
    <definedName name="bbb">'[1]vagyon'!#REF!</definedName>
    <definedName name="bháza" localSheetId="16">'[1]vagyon'!#REF!</definedName>
    <definedName name="bháza">'[1]vagyon'!#REF!</definedName>
    <definedName name="CC" localSheetId="16">'[1]vagyon'!#REF!</definedName>
    <definedName name="CC">'[1]vagyon'!#REF!</definedName>
    <definedName name="ccc" localSheetId="16">'[1]vagyon'!#REF!</definedName>
    <definedName name="ccc">'[1]vagyon'!#REF!</definedName>
    <definedName name="cccc" localSheetId="16">'[2]vagyon'!#REF!</definedName>
    <definedName name="cccc">'[2]vagyon'!#REF!</definedName>
    <definedName name="cccccc" localSheetId="16">'[1]vagyon'!#REF!</definedName>
    <definedName name="cccccc">'[1]vagyon'!#REF!</definedName>
    <definedName name="ee" localSheetId="16">'[2]vagyon'!#REF!</definedName>
    <definedName name="ee">'[2]vagyon'!#REF!</definedName>
    <definedName name="éé" localSheetId="16">'[1]vagyon'!#REF!</definedName>
    <definedName name="éé">'[1]vagyon'!#REF!</definedName>
    <definedName name="ééééé" localSheetId="16">'[1]vagyon'!#REF!</definedName>
    <definedName name="ééééé">'[1]vagyon'!#REF!</definedName>
    <definedName name="ff" localSheetId="16">'[2]vagyon'!#REF!</definedName>
    <definedName name="ff">'[2]vagyon'!#REF!</definedName>
    <definedName name="fff" localSheetId="16">'[1]vagyon'!#REF!</definedName>
    <definedName name="fff">'[1]vagyon'!#REF!</definedName>
    <definedName name="ffff" localSheetId="16">'[1]vagyon'!#REF!</definedName>
    <definedName name="ffff">'[1]vagyon'!#REF!</definedName>
    <definedName name="ffffffff" localSheetId="16">'[1]vagyon'!#REF!</definedName>
    <definedName name="ffffffff">'[1]vagyon'!#REF!</definedName>
    <definedName name="HHH" localSheetId="16">'[1]vagyon'!#REF!</definedName>
    <definedName name="HHH">'[1]vagyon'!#REF!</definedName>
    <definedName name="HHHH" localSheetId="16">'[1]vagyon'!#REF!</definedName>
    <definedName name="HHHH">'[1]vagyon'!#REF!</definedName>
    <definedName name="iiii" localSheetId="16">'[1]vagyon'!#REF!</definedName>
    <definedName name="iiii">'[1]vagyon'!#REF!</definedName>
    <definedName name="kkk" localSheetId="16">'[1]vagyon'!#REF!</definedName>
    <definedName name="kkk">'[1]vagyon'!#REF!</definedName>
    <definedName name="kkkkk" localSheetId="16">'[1]vagyon'!#REF!</definedName>
    <definedName name="kkkkk">'[1]vagyon'!#REF!</definedName>
    <definedName name="lll" localSheetId="16">'[1]vagyon'!#REF!</definedName>
    <definedName name="lll">'[1]vagyon'!#REF!</definedName>
    <definedName name="mm" localSheetId="16">'[1]vagyon'!#REF!</definedName>
    <definedName name="mm">'[1]vagyon'!#REF!</definedName>
    <definedName name="mmm" localSheetId="16">'[1]vagyon'!#REF!</definedName>
    <definedName name="mmm">'[1]vagyon'!#REF!</definedName>
    <definedName name="_xlnm.Print_Titles" localSheetId="11">'100 fölötti'!$1:$6</definedName>
    <definedName name="_xlnm.Print_Titles" localSheetId="12">'beruházás'!$1:$6</definedName>
    <definedName name="_xlnm.Print_Titles" localSheetId="19">'Bevételek'!$1:$4</definedName>
    <definedName name="_xlnm.Print_Titles" localSheetId="21">'COFOG'!$1:$5</definedName>
    <definedName name="_xlnm.Print_Titles" localSheetId="7">'Egyensúly 2012-2014. '!$1:$2</definedName>
    <definedName name="_xlnm.Print_Titles" localSheetId="13">'Értékpapír'!$1:$7</definedName>
    <definedName name="_xlnm.Print_Titles" localSheetId="1">'Felh'!$1:$6</definedName>
    <definedName name="_xlnm.Print_Titles" localSheetId="2">'Felh '!$1:$6</definedName>
    <definedName name="_xlnm.Print_Titles" localSheetId="9">'forintos mérleg'!$1:$4</definedName>
    <definedName name="_xlnm.Print_Titles" localSheetId="20">'Kiadás'!$1:$4</definedName>
    <definedName name="_xlnm.Print_Titles" localSheetId="15">'kötelezettség'!$1:$6</definedName>
    <definedName name="_xlnm.Print_Titles" localSheetId="14">'követelés'!$1:$6</definedName>
    <definedName name="_xlnm.Print_Titles" localSheetId="18">'közvetett támog'!$1:$3</definedName>
    <definedName name="_xlnm.Print_Titles" localSheetId="0">'Összesen'!$1:$4</definedName>
    <definedName name="_xlnm.Print_Titles" localSheetId="10">'vagyon'!$1:$6</definedName>
    <definedName name="_xlnm.Print_Titles" localSheetId="16">'változások'!$1:$4</definedName>
    <definedName name="Nyomtatási_ter" localSheetId="12">'[3]vagyon'!#REF!</definedName>
    <definedName name="Nyomtatási_ter" localSheetId="9">'[3]vagyon'!#REF!</definedName>
    <definedName name="Nyomtatási_ter" localSheetId="15">'[3]vagyon'!#REF!</definedName>
    <definedName name="Nyomtatási_ter" localSheetId="14">'[3]vagyon'!#REF!</definedName>
    <definedName name="Nyomtatási_ter" localSheetId="17">'[1]vagyon'!#REF!</definedName>
    <definedName name="Nyomtatási_ter" localSheetId="10">'[3]vagyon'!#REF!</definedName>
    <definedName name="Nyomtatási_ter" localSheetId="5">'[1]vagyon'!#REF!</definedName>
    <definedName name="Nyomtatási_ter" localSheetId="16">'[1]vagyon'!#REF!</definedName>
    <definedName name="Nyomtatási_ter">'[3]vagyon'!#REF!</definedName>
    <definedName name="Nyomtatási_ter2">'[1]vagyon'!#REF!</definedName>
    <definedName name="OOO" localSheetId="16">'[2]vagyon'!#REF!</definedName>
    <definedName name="OOO">'[2]vagyon'!#REF!</definedName>
    <definedName name="OOOO" localSheetId="16">'[1]vagyon'!#REF!</definedName>
    <definedName name="OOOO">'[1]vagyon'!#REF!</definedName>
    <definedName name="OOOOOO" localSheetId="16">'[1]vagyon'!#REF!</definedName>
    <definedName name="OOOOOO">'[1]vagyon'!#REF!</definedName>
    <definedName name="OOÚÚÚÚ" localSheetId="16">'[1]vagyon'!#REF!</definedName>
    <definedName name="OOÚÚÚÚ">'[1]vagyon'!#REF!</definedName>
    <definedName name="OŐŐ" localSheetId="16">'[1]vagyon'!#REF!</definedName>
    <definedName name="OŐŐ">'[1]vagyon'!#REF!</definedName>
    <definedName name="ŐŐŐ" localSheetId="16">'[1]vagyon'!#REF!</definedName>
    <definedName name="ŐŐŐ">'[1]vagyon'!#REF!</definedName>
    <definedName name="Pénzmaradvány." localSheetId="9">'[2]vagyon'!#REF!</definedName>
    <definedName name="Pénzmaradvány." localSheetId="15">'[2]vagyon'!#REF!</definedName>
    <definedName name="Pénzmaradvány." localSheetId="14">'[2]vagyon'!#REF!</definedName>
    <definedName name="Pénzmaradvány." localSheetId="10">'[2]vagyon'!#REF!</definedName>
    <definedName name="Pénzmaradvány." localSheetId="16">'[2]vagyon'!#REF!</definedName>
    <definedName name="Pénzmaradvány.">'[2]vagyon'!#REF!</definedName>
    <definedName name="pénzmaradvány1" localSheetId="16">'[1]vagyon'!#REF!</definedName>
    <definedName name="pénzmaradvány1">'[1]vagyon'!#REF!</definedName>
    <definedName name="pmar">'[5]vagyon'!#REF!</definedName>
    <definedName name="pp" localSheetId="16">'[1]vagyon'!#REF!</definedName>
    <definedName name="pp">'[1]vagyon'!#REF!</definedName>
    <definedName name="uu" localSheetId="16">'[1]vagyon'!#REF!</definedName>
    <definedName name="uu">'[1]vagyon'!#REF!</definedName>
    <definedName name="uuuuu" localSheetId="16">'[1]vagyon'!#REF!</definedName>
    <definedName name="uuuuu">'[1]vagyon'!#REF!</definedName>
    <definedName name="ŰŰ" localSheetId="16">'[2]vagyon'!#REF!</definedName>
    <definedName name="ŰŰ">'[2]vagyon'!#REF!</definedName>
    <definedName name="vagy" localSheetId="12">'[3]vagyon'!#REF!</definedName>
    <definedName name="vagy">'[4]vagyon'!#REF!</definedName>
    <definedName name="ww" localSheetId="16">'[1]vagyon'!#REF!</definedName>
    <definedName name="ww">'[1]vagyon'!#REF!</definedName>
    <definedName name="XXXX" localSheetId="17">'[1]vagyon'!#REF!</definedName>
    <definedName name="XXXX" localSheetId="5">'[1]vagyon'!#REF!</definedName>
    <definedName name="XXXX" localSheetId="16">'[1]vagyon'!#REF!</definedName>
    <definedName name="XXXX">'[1]vagyon'!#REF!</definedName>
    <definedName name="xxxxx" localSheetId="16">'[1]vagyon'!#REF!</definedName>
    <definedName name="xxxxx">'[1]vagyon'!#REF!</definedName>
    <definedName name="ZZZZZ" localSheetId="16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0.xml><?xml version="1.0" encoding="utf-8"?>
<comments xmlns="http://schemas.openxmlformats.org/spreadsheetml/2006/main">
  <authors>
    <author>Livi</author>
  </authors>
  <commentList>
    <comment ref="A2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3.xml><?xml version="1.0" encoding="utf-8"?>
<comments xmlns="http://schemas.openxmlformats.org/spreadsheetml/2006/main">
  <authors>
    <author>Livi</author>
  </authors>
  <commentList>
    <comment ref="B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<sst xmlns="http://schemas.openxmlformats.org/spreadsheetml/2006/main" count="1479" uniqueCount="919">
  <si>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</si>
  <si>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</si>
  <si>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</si>
  <si>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</si>
  <si>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</si>
  <si>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</si>
  <si>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</si>
  <si>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</si>
  <si>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</si>
  <si>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</si>
  <si>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</si>
  <si>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</si>
  <si>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</si>
  <si>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</si>
  <si>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</si>
  <si>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</si>
  <si>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</si>
  <si>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</si>
  <si>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</si>
  <si>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</si>
  <si>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</si>
  <si>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</si>
  <si>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</si>
  <si>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</si>
  <si>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</si>
  <si>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</si>
  <si>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</si>
  <si>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</si>
  <si>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</si>
  <si>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</si>
  <si>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</si>
  <si>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</si>
  <si>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</si>
  <si>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</si>
  <si>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</si>
  <si>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</si>
  <si>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</si>
  <si>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</si>
  <si>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</si>
  <si>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</si>
  <si>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</si>
  <si>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</si>
  <si>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</si>
  <si>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</si>
  <si>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</si>
  <si>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</si>
  <si>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</si>
  <si>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</si>
  <si>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</si>
  <si>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</si>
  <si>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</si>
  <si>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</si>
  <si>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</si>
  <si>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</si>
  <si>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</si>
  <si>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</si>
  <si>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</si>
  <si>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</si>
  <si>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</si>
  <si>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</si>
  <si>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</si>
  <si>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</si>
  <si>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</si>
  <si>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</si>
  <si>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</si>
  <si>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</si>
  <si>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</si>
  <si>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</si>
  <si>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</si>
  <si>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</si>
  <si>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</si>
  <si>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</si>
  <si>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</si>
  <si>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</si>
  <si>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</si>
  <si>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</si>
  <si>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</si>
  <si>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</si>
  <si>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</si>
  <si>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</si>
  <si>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</si>
  <si>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</si>
  <si>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</si>
  <si>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</si>
  <si>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</si>
  <si>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</si>
  <si>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</si>
  <si>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</si>
  <si>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</si>
  <si>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</si>
  <si>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</si>
  <si>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</si>
  <si>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</si>
  <si>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</si>
  <si>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</si>
  <si>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</si>
  <si>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</si>
  <si>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</si>
  <si>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</si>
  <si>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</si>
  <si>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</si>
  <si>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</si>
  <si>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</si>
  <si>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</si>
  <si>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</si>
  <si>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</si>
  <si>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</si>
  <si>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</si>
  <si>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</si>
  <si>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</si>
  <si>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</si>
  <si>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</si>
  <si>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</si>
  <si>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</si>
  <si>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</si>
  <si>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</si>
  <si>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</si>
  <si>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</si>
  <si>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</si>
  <si>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</si>
  <si>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</si>
  <si>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</si>
  <si>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</si>
  <si>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</si>
  <si>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</si>
  <si>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</si>
  <si>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</si>
  <si>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</si>
  <si>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</si>
  <si>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</si>
  <si>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</si>
  <si>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</si>
  <si>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</si>
  <si>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</si>
  <si>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</si>
  <si>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</si>
  <si>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</si>
  <si>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</si>
  <si>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</si>
  <si>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</si>
  <si>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</si>
  <si>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</si>
  <si>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</si>
  <si>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</si>
  <si>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</si>
  <si>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</si>
  <si>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</si>
  <si>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</si>
  <si>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</si>
  <si>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</si>
  <si>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</si>
  <si>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</si>
  <si>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</si>
  <si>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</si>
  <si>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</si>
  <si>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</si>
  <si>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</si>
  <si>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</si>
  <si>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</si>
  <si>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</si>
  <si>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</si>
  <si>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</si>
  <si>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</si>
  <si>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</si>
  <si>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</si>
  <si>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</si>
  <si>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</si>
  <si>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</si>
  <si>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</si>
  <si>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</si>
  <si>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</si>
  <si>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</si>
  <si>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</si>
  <si>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</si>
  <si>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</si>
  <si>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</si>
  <si>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</si>
  <si>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</si>
  <si>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</si>
  <si>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</si>
  <si>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</si>
  <si>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</si>
  <si>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</si>
  <si>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</si>
  <si>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</si>
  <si>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</si>
  <si>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</si>
  <si>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</si>
  <si>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</si>
  <si>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</si>
  <si>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</si>
  <si>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</si>
  <si>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</si>
  <si>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</si>
  <si>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</si>
  <si>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</si>
  <si>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</si>
  <si>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</si>
  <si>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</si>
  <si>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</si>
  <si>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</si>
  <si>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</si>
  <si>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</si>
  <si>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</si>
  <si>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</si>
  <si>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</si>
  <si>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</si>
  <si>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</si>
  <si>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</si>
  <si>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</si>
  <si>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</si>
  <si>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</si>
  <si>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</si>
  <si>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</si>
  <si>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</si>
  <si>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</si>
  <si>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</si>
  <si>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</si>
  <si>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</si>
  <si>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</si>
  <si>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</si>
  <si>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</si>
  <si>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</si>
  <si>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</si>
  <si>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</si>
  <si>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</si>
  <si>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</si>
  <si>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</si>
  <si>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</si>
  <si>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</si>
  <si>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</si>
  <si>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</si>
  <si>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</si>
  <si>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</si>
  <si>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</si>
  <si>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</si>
  <si>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</si>
  <si>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</si>
  <si>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</si>
  <si>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</si>
  <si>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</si>
  <si>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</si>
  <si>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</si>
  <si>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</si>
  <si>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</si>
  <si>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</si>
  <si>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</si>
  <si>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</si>
  <si>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</si>
  <si>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</si>
  <si>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</si>
  <si>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</si>
  <si>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</si>
  <si>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</si>
  <si>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</si>
  <si>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</si>
  <si>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</si>
  <si>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</si>
  <si>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</si>
  <si>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</si>
  <si>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</si>
  <si>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</si>
  <si>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</si>
  <si>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</si>
  <si>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</si>
  <si>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</si>
  <si>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</si>
  <si>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</si>
  <si>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</si>
  <si>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</si>
  <si>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</si>
  <si>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</si>
  <si>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</si>
  <si>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</si>
  <si>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</si>
  <si>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</si>
  <si>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</si>
  <si>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</si>
  <si>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</si>
  <si>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</si>
  <si>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</si>
  <si>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</si>
  <si>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</si>
  <si>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</si>
  <si>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</si>
  <si>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</si>
  <si>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</si>
  <si>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</si>
  <si>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</si>
  <si>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</si>
  <si>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</si>
  <si>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</si>
  <si>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</si>
  <si>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</si>
  <si>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</si>
  <si>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</si>
  <si>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</si>
  <si>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</si>
  <si>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</si>
  <si>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</si>
  <si>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</si>
  <si>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</si>
  <si>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</si>
  <si>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</si>
  <si>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</si>
  <si>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</si>
  <si>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</si>
  <si>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</si>
  <si>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</si>
  <si>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</si>
  <si>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</si>
  <si>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</si>
  <si>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</si>
  <si>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</si>
  <si>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</si>
  <si>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</si>
  <si>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</si>
  <si>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</si>
  <si>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</si>
  <si>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</si>
  <si>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</si>
  <si>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</si>
  <si>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</si>
  <si>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</si>
  <si>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</si>
  <si>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</si>
  <si>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</si>
  <si>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</si>
  <si>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</si>
  <si>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</si>
  <si>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</si>
  <si>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</si>
  <si>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</si>
  <si>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</si>
  <si>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</si>
  <si>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</si>
  <si>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</si>
  <si>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</si>
  <si>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</si>
  <si>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</si>
  <si>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</si>
  <si>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</si>
  <si>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</si>
  <si>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</si>
  <si>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</si>
  <si>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</si>
  <si>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</si>
  <si>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</si>
  <si>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</si>
  <si>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</si>
  <si>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</si>
  <si>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</si>
  <si>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</si>
  <si>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</si>
  <si>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</si>
  <si>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</si>
  <si>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</si>
  <si>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</si>
  <si>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</si>
  <si>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</si>
  <si>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</si>
  <si>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</si>
  <si>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</si>
  <si>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</si>
  <si>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</si>
  <si>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</si>
  <si>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</si>
  <si>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</si>
  <si>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</si>
  <si>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</si>
  <si>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</si>
  <si>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</si>
  <si>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</si>
  <si>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</si>
  <si>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</si>
  <si>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</si>
  <si>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</si>
  <si>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</si>
  <si>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</si>
  <si>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</si>
  <si>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</si>
  <si>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</si>
  <si>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</si>
  <si>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</si>
  <si>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</si>
  <si>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</si>
  <si>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</si>
  <si>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</si>
  <si>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</si>
  <si>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</si>
  <si>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</si>
  <si>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</si>
  <si>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</si>
  <si>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</si>
  <si>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</si>
  <si>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</si>
  <si>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</si>
  <si>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</si>
  <si>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</si>
  <si>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</si>
  <si>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</si>
  <si>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</si>
  <si>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</si>
  <si>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</si>
  <si>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</si>
  <si>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</si>
  <si>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</si>
  <si>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</si>
  <si>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</si>
  <si>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</si>
  <si>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</si>
  <si>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</si>
  <si>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</si>
  <si>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</si>
  <si>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</si>
  <si>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</si>
  <si>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</si>
  <si>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</si>
  <si>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</si>
  <si>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</si>
  <si>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</si>
  <si>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</si>
  <si>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</si>
  <si>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</si>
  <si>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</si>
  <si>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</si>
  <si>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</si>
  <si>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</si>
  <si>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</si>
  <si>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</si>
  <si>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</si>
  <si>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</si>
  <si>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</si>
  <si>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</si>
  <si>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</si>
  <si>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</si>
  <si>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</si>
  <si>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</si>
  <si>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fogorvosi hozzájárulás 2016.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</si>
  <si>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</si>
  <si>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</si>
  <si>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</si>
  <si>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</si>
  <si>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</si>
  <si>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</si>
  <si>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</si>
  <si>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</si>
  <si>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</si>
  <si>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</si>
  <si>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</si>
  <si>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</si>
  <si>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t xml:space="preserve">   - ZALAVÍZ Zrt. vizdíj támogatás 2016. évi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</si>
  <si>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</si>
  <si>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</si>
  <si>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</si>
  <si>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</si>
  <si>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</si>
  <si>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</si>
  <si>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</si>
  <si>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</si>
  <si>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</si>
  <si>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</si>
  <si>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</si>
  <si>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</si>
  <si>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</si>
  <si>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</si>
  <si>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t xml:space="preserve">2016. ÉVI SAJÁT BEVÉTELEI, TOVÁBBÁ ADÓSSÁGOT KELETKEZTETŐ </t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</si>
  <si>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</si>
  <si>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</si>
  <si>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</si>
  <si>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</si>
  <si>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</si>
  <si>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 xml:space="preserve">2014. Tény </t>
  </si>
  <si>
    <t>2016. terv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</si>
  <si>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</si>
  <si>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</si>
  <si>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</si>
  <si>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</si>
  <si>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</si>
  <si>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</si>
  <si>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</si>
  <si>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r>
      <t>2016.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</si>
  <si>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>2015-ben befolyt, 2016-ban átutalt talajterhelési díj</t>
  </si>
  <si>
    <t xml:space="preserve"> - Szennyvízhálózat felújítása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</si>
  <si>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</si>
  <si>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</si>
  <si>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</si>
  <si>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</si>
  <si>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</si>
  <si>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</si>
  <si>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>RESZNEK KÖZSÉG ÖNKORMÁNYZATA 2016. ÉVI KÖLTSÉGVETÉSÉNEK</t>
  </si>
  <si>
    <t xml:space="preserve"> - Járda felújítása</t>
  </si>
  <si>
    <t xml:space="preserve"> - Ravatalozó felújítása</t>
  </si>
  <si>
    <t xml:space="preserve"> -Vizesblokk felújítás Művelődési Ház</t>
  </si>
  <si>
    <t xml:space="preserve"> - </t>
  </si>
  <si>
    <t xml:space="preserve"> - Start munka mintaprogram traktor</t>
  </si>
  <si>
    <t xml:space="preserve"> - Start munka mintaprogram függ.permetező</t>
  </si>
  <si>
    <t xml:space="preserve"> - Falugondnoki autó beszerzése</t>
  </si>
  <si>
    <t>011130 Önkormányzatok és önkormányzati hivatalok jogalkotó és általános igazgatási tevékenysége Képviselői t. díj</t>
  </si>
  <si>
    <t>041232 Start munka mintaprogram2015. évről áthúzódó</t>
  </si>
  <si>
    <t>041232 Start munka mintaprogram 2016-ban induló</t>
  </si>
  <si>
    <t>041237 Közfoglalkoztatás mintaprogram (Mg. földutak rendbetétele)</t>
  </si>
  <si>
    <t>045160 Közutak, hidak, alagutak üzemelt., fennt. (járda)</t>
  </si>
  <si>
    <t>066020 Város és községgazdálkodás</t>
  </si>
  <si>
    <t>081045 Szabadidósport tevékenység és támogatása</t>
  </si>
  <si>
    <t xml:space="preserve"> - személyhez nem köthető reprezentáció</t>
  </si>
  <si>
    <t>041237 Közfoglalkoztatási mintaprogram Start munka 2016-ban induló</t>
  </si>
  <si>
    <t>041237 Közfoglalkoztatási mintaprogram Start munka 2015-ről áthúzódó</t>
  </si>
  <si>
    <t>041237 Közfoglalkoztatási mintaprogram Start munka földbérlet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</si>
  <si>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</si>
  <si>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</si>
  <si>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</si>
  <si>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 xml:space="preserve">   - Munkaerőpiaci Alap Start munka mintaprogram 2016-ban induló</t>
  </si>
  <si>
    <t xml:space="preserve">   - Munkaerőpiaci Alap Start munka mintaprogram 2015-ről áthúzódó</t>
  </si>
  <si>
    <t>- fejezeti kezelésű előirányzatoktól EU-s programok és azon hazai társfinanszírozása</t>
  </si>
  <si>
    <t xml:space="preserve"> - falugondnoki autó beszerzésének támogatása</t>
  </si>
  <si>
    <t>- Lakbér, garázsbér</t>
  </si>
  <si>
    <t>- Egyéb helyiség bérbeadása</t>
  </si>
  <si>
    <t>- Egyéb helyiség bérbeadása hátralék</t>
  </si>
  <si>
    <t>- Földbérlet</t>
  </si>
  <si>
    <t xml:space="preserve">   - START programban előállított termékek értékesítése</t>
  </si>
  <si>
    <t xml:space="preserve"> - lakosságtól visszatérítendő lakásfelújítási kölcsön</t>
  </si>
  <si>
    <r>
      <t>RESZNEK KÖZSÉG ÖNKORMÁNYZATA 2016.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</si>
  <si>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RESZNEK KÖZSÉG ÖNKORMÁNYZATA </t>
  </si>
  <si>
    <t>RESZNEK KÖZSÉG ÖNKORMÁNYZATA 2014-2016. ÉVI MŰKÖDÉSI ÉS FELHALMOZÁSI</t>
  </si>
  <si>
    <r>
      <t xml:space="preserve">Resznek Község Önkormányzata 2016. évi közvetett támogatásai </t>
    </r>
    <r>
      <rPr>
        <i/>
        <sz val="12"/>
        <rFont val="Times New Roman"/>
        <family val="1"/>
      </rPr>
      <t>(adatok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</si>
  <si>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</si>
  <si>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</si>
  <si>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Neon lámpa</t>
  </si>
  <si>
    <t xml:space="preserve"> - Mosógép </t>
  </si>
  <si>
    <t xml:space="preserve"> - Kávéfőző</t>
  </si>
  <si>
    <t xml:space="preserve"> - ár és belvízvédelem dologi kiadás</t>
  </si>
  <si>
    <t xml:space="preserve"> - Hegesztő (Start bevételből)</t>
  </si>
  <si>
    <t>- Szolgáltató háznál tárolóhely létesítése (START bevételből)</t>
  </si>
  <si>
    <t xml:space="preserve"> - Létra  (START bevételből)</t>
  </si>
  <si>
    <t xml:space="preserve"> - Betonkeverő (START bevételből)</t>
  </si>
  <si>
    <t xml:space="preserve"> - Ütvefúró, csavarbehajtó, flexek (START bevételből)</t>
  </si>
  <si>
    <t xml:space="preserve"> - Szolgáltatóház (volt óvoda) felújítása (START bevételből)</t>
  </si>
  <si>
    <t xml:space="preserve"> - Kompresszor (Start bevételből)</t>
  </si>
  <si>
    <t xml:space="preserve"> - Falutábla virágládával</t>
  </si>
  <si>
    <t xml:space="preserve"> - Festékkeverő gép</t>
  </si>
  <si>
    <t>Összesen:</t>
  </si>
  <si>
    <t xml:space="preserve"> - Telefon beszerzés</t>
  </si>
  <si>
    <t xml:space="preserve"> - Medicopter Alapítvány</t>
  </si>
  <si>
    <t xml:space="preserve"> - Mentőszolgálat alapítvány</t>
  </si>
  <si>
    <t xml:space="preserve">   - Munkaerőpiaci Alap Hosszabb időtartalmú közfoglalkoztatás</t>
  </si>
  <si>
    <t xml:space="preserve">   - Dr.Hetés Ferenc Rendelőintézet Lenti</t>
  </si>
  <si>
    <t>O</t>
  </si>
  <si>
    <t>Q</t>
  </si>
  <si>
    <t>R</t>
  </si>
  <si>
    <t>"</t>
  </si>
  <si>
    <t>5a</t>
  </si>
  <si>
    <t>5b</t>
  </si>
  <si>
    <t>37a</t>
  </si>
  <si>
    <t>37b</t>
  </si>
  <si>
    <t>37c</t>
  </si>
  <si>
    <t>37d</t>
  </si>
  <si>
    <t>37e</t>
  </si>
  <si>
    <t>37f</t>
  </si>
  <si>
    <t>37g</t>
  </si>
  <si>
    <t>37h</t>
  </si>
  <si>
    <t>Tény 06.30.</t>
  </si>
  <si>
    <t xml:space="preserve"> - 2014.évi elszámolásból szárm. Bev. </t>
  </si>
  <si>
    <t xml:space="preserve"> - 2015.évi elszámolásból szárm. Bev. </t>
  </si>
  <si>
    <t xml:space="preserve">   - Tüzifa értékesítés</t>
  </si>
  <si>
    <t xml:space="preserve">   - Jövedéki adó</t>
  </si>
  <si>
    <t xml:space="preserve"> - Alkoholszonda</t>
  </si>
  <si>
    <t>Talajterhelési díj</t>
  </si>
  <si>
    <t xml:space="preserve"> - Garázs kapu készítés, felújítás</t>
  </si>
  <si>
    <t>T</t>
  </si>
  <si>
    <t>U</t>
  </si>
  <si>
    <t>V</t>
  </si>
  <si>
    <t>W</t>
  </si>
  <si>
    <t>X</t>
  </si>
  <si>
    <t>Z</t>
  </si>
  <si>
    <t xml:space="preserve"> - Eke</t>
  </si>
  <si>
    <t>17a</t>
  </si>
  <si>
    <t>17b</t>
  </si>
  <si>
    <t>17c</t>
  </si>
  <si>
    <t xml:space="preserve"> - Vetőgép</t>
  </si>
  <si>
    <t xml:space="preserve"> - Orvosi rendelő villanyhálózat felújítás</t>
  </si>
  <si>
    <t>31a</t>
  </si>
  <si>
    <t>31b</t>
  </si>
  <si>
    <t>Mód. 08.31.</t>
  </si>
  <si>
    <t>Tény 09.30.</t>
  </si>
  <si>
    <t xml:space="preserve">   - Munkaerőpiaci Alap (közfoglalkoztatás) nyári diákmunka</t>
  </si>
  <si>
    <t xml:space="preserve">   - Parasztolimpia megrendezése Zm. Önk. </t>
  </si>
  <si>
    <t xml:space="preserve">   - Parasztolimpia megrendezése Gosztola önk.</t>
  </si>
  <si>
    <t xml:space="preserve"> -  Parasztolimpia működéséhez Strandtól átvét</t>
  </si>
  <si>
    <t>- Rendkívűli szoc.tám.</t>
  </si>
  <si>
    <t>Mód. 12….</t>
  </si>
  <si>
    <t xml:space="preserve"> - közutak, hidak üzemeltetése, átereszek tisztítása dologi kiadás</t>
  </si>
  <si>
    <t>mód. 12.31</t>
  </si>
  <si>
    <t>Tény 12.31</t>
  </si>
  <si>
    <t>mód 12.31</t>
  </si>
  <si>
    <t>051030 Nem veszélyes települési hulladék begyüjtése</t>
  </si>
  <si>
    <t xml:space="preserve">   - Rédicsi térségi társulás</t>
  </si>
  <si>
    <t xml:space="preserve">   - fogorvos 2015 évi elszámolás</t>
  </si>
  <si>
    <t xml:space="preserve">     -Kerékpárral 7 határon át helyszínbérlet</t>
  </si>
  <si>
    <t>K9 Működési célú finanszírozási kiadások</t>
  </si>
  <si>
    <t>- Adósságkonszolidációban részt nem vett önkormányzatok felhalmozási támogatása</t>
  </si>
  <si>
    <t>Mód. 12.31</t>
  </si>
  <si>
    <t>Mód.12.31</t>
  </si>
  <si>
    <t xml:space="preserve"> - Orvosi rendelő villanyhálózat+egyéb felújítás</t>
  </si>
  <si>
    <t xml:space="preserve">   -Talajterhelési díj</t>
  </si>
  <si>
    <t>RESZNEK KÖZSÉG ÖNKORMÁNYZATA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</si>
  <si>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</si>
  <si>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</si>
  <si>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</si>
  <si>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</si>
  <si>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</si>
  <si>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</si>
  <si>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</si>
  <si>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</si>
  <si>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</si>
  <si>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</si>
  <si>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</si>
  <si>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</si>
  <si>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</si>
  <si>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</si>
  <si>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</si>
  <si>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</si>
  <si>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</si>
  <si>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</si>
  <si>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</si>
  <si>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</si>
  <si>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</si>
  <si>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</si>
  <si>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</si>
  <si>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</si>
  <si>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</si>
  <si>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</si>
  <si>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</si>
  <si>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</si>
  <si>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</si>
  <si>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</si>
  <si>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</si>
  <si>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</si>
  <si>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</si>
  <si>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</si>
  <si>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RESZNEK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</si>
  <si>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</si>
  <si>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</si>
  <si>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</si>
  <si>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</si>
  <si>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</si>
  <si>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</si>
  <si>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</si>
  <si>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</si>
  <si>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</si>
  <si>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</si>
  <si>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</si>
  <si>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</si>
  <si>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</si>
  <si>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</si>
  <si>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</si>
  <si>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</si>
  <si>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</si>
  <si>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</si>
  <si>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</si>
  <si>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</si>
  <si>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</si>
  <si>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</si>
  <si>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</si>
  <si>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</si>
  <si>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</si>
  <si>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</si>
  <si>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</si>
  <si>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</si>
  <si>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</si>
  <si>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</si>
  <si>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</si>
  <si>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</si>
  <si>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</si>
  <si>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</si>
  <si>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</si>
  <si>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</si>
  <si>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</si>
  <si>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</si>
  <si>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foglalkoztatottaknak adott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</si>
  <si>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</si>
  <si>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</si>
  <si>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</si>
  <si>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</si>
  <si>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</si>
  <si>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</si>
  <si>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</si>
  <si>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</si>
  <si>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</si>
  <si>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</si>
  <si>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</si>
  <si>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</si>
  <si>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</si>
  <si>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</si>
  <si>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</si>
  <si>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</si>
  <si>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</si>
  <si>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</si>
  <si>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</si>
  <si>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</si>
  <si>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</si>
  <si>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</si>
  <si>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</si>
  <si>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</si>
  <si>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</si>
  <si>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</si>
  <si>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</si>
  <si>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</si>
  <si>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</si>
  <si>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</si>
  <si>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</si>
  <si>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</si>
  <si>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</si>
  <si>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</si>
  <si>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 xml:space="preserve">     - ebből hosszú lejáratú hitel törlesztés</t>
  </si>
  <si>
    <t>H/III. kötelezettségjellegű sajátos elszámolások</t>
  </si>
  <si>
    <t xml:space="preserve">     1. Kapott előlegek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</si>
  <si>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</si>
  <si>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</si>
  <si>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</si>
  <si>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</si>
  <si>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</si>
  <si>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</si>
  <si>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</si>
  <si>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RESZNEK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</si>
  <si>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</si>
  <si>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</si>
  <si>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</si>
  <si>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</si>
  <si>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</si>
  <si>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</si>
  <si>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</si>
  <si>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</si>
  <si>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</si>
  <si>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</si>
  <si>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</si>
  <si>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</si>
  <si>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</si>
  <si>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</si>
  <si>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</si>
  <si>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</si>
  <si>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</si>
  <si>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</si>
  <si>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</si>
  <si>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</si>
  <si>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</si>
  <si>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</si>
  <si>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</si>
  <si>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</si>
  <si>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</si>
  <si>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</si>
  <si>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</si>
  <si>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</si>
  <si>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</si>
  <si>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</si>
  <si>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</si>
  <si>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</si>
  <si>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</si>
  <si>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</si>
  <si>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RESZNEK ÖNKORMÁNYZAT</t>
  </si>
  <si>
    <t>100.000 FT ÉRTÉKET MEGHALADÓ GÉPEIRŐL, BERENDEZÉSEIRŐL</t>
  </si>
  <si>
    <t>Értékcsökkenés</t>
  </si>
  <si>
    <t>Ügyvitel-technikai gép</t>
  </si>
  <si>
    <t>Számítógép</t>
  </si>
  <si>
    <t>Ügyvitel-technikai gép összesen:</t>
  </si>
  <si>
    <t>Gép berend. felszerelés</t>
  </si>
  <si>
    <t>Honda UMK fűkasza</t>
  </si>
  <si>
    <t>MTD fűnyírótraktor</t>
  </si>
  <si>
    <t>Projektor</t>
  </si>
  <si>
    <t>Traktor Antonia Carraro</t>
  </si>
  <si>
    <t>Fűkasza Caroni</t>
  </si>
  <si>
    <t>Talajmaró Caroni</t>
  </si>
  <si>
    <t>Hótolólap OGT</t>
  </si>
  <si>
    <t>Szárzúzó Caroni</t>
  </si>
  <si>
    <t>Szekrény 2 ajtós</t>
  </si>
  <si>
    <t>Motorfűrész MS 211</t>
  </si>
  <si>
    <t>Árokásó Bonatti</t>
  </si>
  <si>
    <t>Rézsűzúzó, padkakasza</t>
  </si>
  <si>
    <t>Aljnövényzet tisztító FS 410</t>
  </si>
  <si>
    <t>Vagyonvédelmi rendszer</t>
  </si>
  <si>
    <t>Kultivátor</t>
  </si>
  <si>
    <t>Ágyeke</t>
  </si>
  <si>
    <t>Egytengelyes utánfutó</t>
  </si>
  <si>
    <t>Utánfutó</t>
  </si>
  <si>
    <t>0-ra leirt gép,berendezés</t>
  </si>
  <si>
    <t xml:space="preserve">Hangosító berendezés </t>
  </si>
  <si>
    <t xml:space="preserve">Videókamera </t>
  </si>
  <si>
    <t xml:space="preserve">Mosógép </t>
  </si>
  <si>
    <t xml:space="preserve">FS 400 bozótvágó </t>
  </si>
  <si>
    <t xml:space="preserve">HS-8/R sövénynyíró </t>
  </si>
  <si>
    <t xml:space="preserve">FS 400 aljnövénytisztító </t>
  </si>
  <si>
    <t>Honda szivattyú</t>
  </si>
  <si>
    <t>Ügyvitel technikai gépek</t>
  </si>
  <si>
    <t>Canon fényképezőgép</t>
  </si>
  <si>
    <t xml:space="preserve">Számítógép </t>
  </si>
  <si>
    <t xml:space="preserve">Fénymásoló </t>
  </si>
  <si>
    <t>Notebook Toshiba</t>
  </si>
  <si>
    <t>1.3. KIMUTATÁS RESZNEK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</si>
  <si>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</si>
  <si>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</si>
  <si>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</si>
  <si>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</si>
  <si>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</si>
  <si>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</si>
  <si>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RESZNEK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</si>
  <si>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</si>
  <si>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</si>
  <si>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</si>
  <si>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</si>
  <si>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</si>
  <si>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Iparűzési adó</t>
  </si>
  <si>
    <t>Gépjárműadó bruttó összeg</t>
  </si>
  <si>
    <t>ebből önkormányzatot megillető (40%)</t>
  </si>
  <si>
    <t>Pótlék</t>
  </si>
  <si>
    <t xml:space="preserve">Követelés közhatalmi bevételre: </t>
  </si>
  <si>
    <t>Követelés működési bevételre:</t>
  </si>
  <si>
    <t>Követelés működési célú visszatérítendő kölcsönre</t>
  </si>
  <si>
    <t>Követelés felhalmozási célú visszatérítendő kölcsönre</t>
  </si>
  <si>
    <t>Ktgv évben esedékes követelés:</t>
  </si>
  <si>
    <t>Költségvetési évet követően esdékes követelés:</t>
  </si>
  <si>
    <t>Forgótőke elszámolása</t>
  </si>
  <si>
    <t>Követelés jellegű elszámolások:</t>
  </si>
  <si>
    <t>Követelések összesen:</t>
  </si>
  <si>
    <t>1.5. KIMUTATÁS RESZNEK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</si>
  <si>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</si>
  <si>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</si>
  <si>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Kötelezettség dologi kiadásra</t>
  </si>
  <si>
    <t>0</t>
  </si>
  <si>
    <t>Kötségvetési évben esedékes kötelezettség összesen:</t>
  </si>
  <si>
    <t xml:space="preserve">ÁHT belüli megelőlegezések </t>
  </si>
  <si>
    <t>Költségvetési évet követően esdékes kötelezettségek összesen:</t>
  </si>
  <si>
    <t>Kapott előlegek</t>
  </si>
  <si>
    <t>Kötelezettségek összesen: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</si>
  <si>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</si>
  <si>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</si>
  <si>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</si>
  <si>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</si>
  <si>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</si>
  <si>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</si>
  <si>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</si>
  <si>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</si>
  <si>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</si>
  <si>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Ivóvízvezeték felújítás</t>
  </si>
  <si>
    <t>Beruházásokból, felújításokból aktívált érték</t>
  </si>
  <si>
    <t>Térítésmentes átvétel</t>
  </si>
  <si>
    <t>Alapításkori átvétel, vagyonkez vétel miatti átv, vagyonkez jog vvét</t>
  </si>
  <si>
    <t>0-ra írt állomány növekedése leíródás miatt</t>
  </si>
  <si>
    <t>Egyéb növekedés</t>
  </si>
  <si>
    <t>Összes növekedés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</si>
  <si>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</si>
  <si>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</si>
  <si>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</si>
  <si>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</si>
  <si>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Aktív állomány csökkenése leíródás miatt</t>
  </si>
  <si>
    <t>Ivóvízvezeték felújítása előző évi felújítás, 2015. évi pénzügyi teljesítés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</si>
  <si>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</si>
  <si>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</si>
  <si>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</si>
  <si>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</si>
  <si>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</si>
  <si>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</si>
  <si>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</si>
  <si>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</si>
  <si>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</si>
  <si>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</si>
  <si>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</si>
  <si>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t>Zalavíz részvény</t>
  </si>
  <si>
    <t>2015.12.31-i állomány</t>
  </si>
  <si>
    <t>Összes részesedés</t>
  </si>
  <si>
    <r>
      <t xml:space="preserve">2. RESZNEK ÖNKORMÁNYZAT TÁRGYI ESZKÖZEINEK ALAKULÁSA 2016. ÉVBEN - </t>
    </r>
    <r>
      <rPr>
        <i/>
        <sz val="12"/>
        <rFont val="Times New Roman CE"/>
        <family val="0"/>
      </rPr>
      <t>(adatok Ft-ban)</t>
    </r>
  </si>
  <si>
    <t>szolgáltatóház felújítása- nem aktivált</t>
  </si>
  <si>
    <t>permetezőgép beszerzés</t>
  </si>
  <si>
    <t>traktor beszerzés</t>
  </si>
  <si>
    <t>hütőkamra beszerzés</t>
  </si>
  <si>
    <t>hegesztő beszerzés</t>
  </si>
  <si>
    <t>betonkeverő beszerzés</t>
  </si>
  <si>
    <t>vetőgép beszerzés</t>
  </si>
  <si>
    <t>alkoholszonda beszerzés</t>
  </si>
  <si>
    <t>mobiltelefon beszerzés</t>
  </si>
  <si>
    <t>szántóföldi eke beszerzé</t>
  </si>
  <si>
    <t>kávéfőző beszerzés</t>
  </si>
  <si>
    <t>garázskapu készítés</t>
  </si>
  <si>
    <t>orvosi rendelő felújítás</t>
  </si>
  <si>
    <r>
      <t>RÉSZESEDÉSEINEK 2016.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</si>
  <si>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2016. évi változás</t>
  </si>
  <si>
    <t>2016.12.31-i állomány</t>
  </si>
  <si>
    <r>
      <t>2016.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</si>
  <si>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Tény 12.31.</t>
  </si>
  <si>
    <t>Járulék</t>
  </si>
  <si>
    <t>Telj.  %-a</t>
  </si>
  <si>
    <r>
      <t xml:space="preserve">2016. ÉVI MARADVÁNYKIMUTATÁSA </t>
    </r>
    <r>
      <rPr>
        <i/>
        <sz val="12"/>
        <rFont val="Times New Roman"/>
        <family val="1"/>
      </rPr>
      <t xml:space="preserve"> (adatok ezer Ft-ban)</t>
    </r>
  </si>
  <si>
    <r>
      <t>2016.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</si>
  <si>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Mód. 12.31.</t>
  </si>
  <si>
    <t>2015.  tény</t>
  </si>
  <si>
    <t>Mód. 2016.12.31.</t>
  </si>
  <si>
    <t>Tény 2016.12.31.</t>
  </si>
  <si>
    <t>Nyító pénzkészlet 2016. 01.01.</t>
  </si>
  <si>
    <t>Sajátos elszámolások</t>
  </si>
  <si>
    <t>RESZNEK KÖZSÉG ÖNKORMÁNYZATA 2016. ÉVI PÉNZESZKÖZ VÁLTOZÁSÁNAK BEMUTATÁSA   (adatok Ft-ban)</t>
  </si>
  <si>
    <t>0-ra leírt egyéb építmények</t>
  </si>
  <si>
    <t>0-ra leírt épületek</t>
  </si>
  <si>
    <t>Solis 50 erőgép (traktor)</t>
  </si>
  <si>
    <t>Hűtőkamra</t>
  </si>
  <si>
    <t>S600/12 szántóföldi permetező</t>
  </si>
  <si>
    <t>NP-3 szántóföldi ágyeke</t>
  </si>
  <si>
    <t>Adott előlegek</t>
  </si>
  <si>
    <t>FOLYAMATBAN LÉVŐ BERUHÁZÁSAIRÓL</t>
  </si>
  <si>
    <t>Beruházás megnevezése</t>
  </si>
  <si>
    <t>Beruházás összege</t>
  </si>
  <si>
    <t>Beruházás összesen:</t>
  </si>
  <si>
    <t>454/2 hrsz Összefogás Háza</t>
  </si>
  <si>
    <t>2016. december 31.</t>
  </si>
  <si>
    <t>P</t>
  </si>
  <si>
    <t>S</t>
  </si>
  <si>
    <t>Y</t>
  </si>
  <si>
    <t xml:space="preserve"> - Hűtőkamra</t>
  </si>
  <si>
    <t xml:space="preserve"> - Mobiltelefon</t>
  </si>
  <si>
    <t>1.6. KIMUTATÁS RESZNEK ÖNKORMÁNYZAT</t>
  </si>
  <si>
    <t>2017. március 31.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</si>
</sst>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0"/>
      <name val="Times New Roman CE"/>
      <family val="1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 CE"/>
      <family val="0"/>
    </font>
    <font>
      <b/>
      <i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0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left" vertical="center" wrapText="1"/>
      <protection/>
    </xf>
    <xf numFmtId="0" fontId="3" fillId="33" borderId="10" xfId="79" applyFont="1" applyFill="1" applyBorder="1" applyAlignment="1">
      <alignment horizontal="left" vertical="center" wrapText="1"/>
      <protection/>
    </xf>
    <xf numFmtId="0" fontId="5" fillId="33" borderId="1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9" applyFont="1" applyFill="1" applyBorder="1" applyAlignment="1">
      <alignment horizontal="center"/>
      <protection/>
    </xf>
    <xf numFmtId="3" fontId="3" fillId="0" borderId="10" xfId="7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68" applyFont="1" applyAlignment="1">
      <alignment wrapText="1"/>
      <protection/>
    </xf>
    <xf numFmtId="0" fontId="100" fillId="0" borderId="0" xfId="68" applyFont="1">
      <alignment/>
      <protection/>
    </xf>
    <xf numFmtId="0" fontId="101" fillId="0" borderId="10" xfId="68" applyFont="1" applyBorder="1">
      <alignment/>
      <protection/>
    </xf>
    <xf numFmtId="0" fontId="101" fillId="0" borderId="0" xfId="68" applyFont="1">
      <alignment/>
      <protection/>
    </xf>
    <xf numFmtId="3" fontId="102" fillId="0" borderId="0" xfId="68" applyNumberFormat="1" applyFont="1" applyAlignment="1">
      <alignment vertical="center"/>
      <protection/>
    </xf>
    <xf numFmtId="3" fontId="103" fillId="0" borderId="11" xfId="68" applyNumberFormat="1" applyFont="1" applyBorder="1" applyAlignment="1">
      <alignment horizontal="left" vertical="center" wrapText="1"/>
      <protection/>
    </xf>
    <xf numFmtId="3" fontId="104" fillId="0" borderId="10" xfId="68" applyNumberFormat="1" applyFont="1" applyBorder="1" applyAlignment="1">
      <alignment horizontal="center" vertical="center" wrapText="1"/>
      <protection/>
    </xf>
    <xf numFmtId="3" fontId="99" fillId="0" borderId="0" xfId="68" applyNumberFormat="1" applyFont="1" applyAlignment="1">
      <alignment wrapText="1"/>
      <protection/>
    </xf>
    <xf numFmtId="3" fontId="99" fillId="0" borderId="0" xfId="68" applyNumberFormat="1" applyFont="1">
      <alignment/>
      <protection/>
    </xf>
    <xf numFmtId="3" fontId="99" fillId="0" borderId="10" xfId="68" applyNumberFormat="1" applyFont="1" applyBorder="1" applyAlignment="1">
      <alignment wrapText="1"/>
      <protection/>
    </xf>
    <xf numFmtId="3" fontId="100" fillId="0" borderId="10" xfId="68" applyNumberFormat="1" applyFont="1" applyBorder="1">
      <alignment/>
      <protection/>
    </xf>
    <xf numFmtId="3" fontId="100" fillId="0" borderId="0" xfId="68" applyNumberFormat="1" applyFont="1">
      <alignment/>
      <protection/>
    </xf>
    <xf numFmtId="3" fontId="99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4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vertical="top" wrapText="1"/>
      <protection/>
    </xf>
    <xf numFmtId="3" fontId="16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9" applyFont="1" applyFill="1" applyBorder="1" applyAlignment="1">
      <alignment horizontal="center" vertical="center"/>
      <protection/>
    </xf>
    <xf numFmtId="0" fontId="100" fillId="0" borderId="10" xfId="68" applyFont="1" applyBorder="1" applyAlignment="1">
      <alignment wrapText="1"/>
      <protection/>
    </xf>
    <xf numFmtId="3" fontId="4" fillId="0" borderId="13" xfId="79" applyNumberFormat="1" applyFont="1" applyFill="1" applyBorder="1" applyAlignment="1">
      <alignment horizontal="right" wrapText="1"/>
      <protection/>
    </xf>
    <xf numFmtId="0" fontId="101" fillId="0" borderId="10" xfId="68" applyFont="1" applyBorder="1" applyAlignment="1">
      <alignment wrapText="1"/>
      <protection/>
    </xf>
    <xf numFmtId="0" fontId="101" fillId="0" borderId="10" xfId="68" applyFont="1" applyBorder="1" applyAlignment="1">
      <alignment vertical="top" wrapText="1"/>
      <protection/>
    </xf>
    <xf numFmtId="0" fontId="12" fillId="0" borderId="0" xfId="72" applyFill="1">
      <alignment/>
      <protection/>
    </xf>
    <xf numFmtId="0" fontId="3" fillId="0" borderId="0" xfId="77" applyFont="1" applyFill="1" applyAlignment="1">
      <alignment horizontal="center"/>
      <protection/>
    </xf>
    <xf numFmtId="0" fontId="4" fillId="0" borderId="0" xfId="77" applyFont="1" applyFill="1">
      <alignment/>
      <protection/>
    </xf>
    <xf numFmtId="0" fontId="4" fillId="0" borderId="11" xfId="77" applyFont="1" applyFill="1" applyBorder="1" applyAlignment="1">
      <alignment horizontal="center"/>
      <protection/>
    </xf>
    <xf numFmtId="0" fontId="12" fillId="0" borderId="0" xfId="72">
      <alignment/>
      <protection/>
    </xf>
    <xf numFmtId="0" fontId="4" fillId="0" borderId="0" xfId="77" applyFont="1">
      <alignment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" fillId="0" borderId="0" xfId="77" applyFont="1">
      <alignment/>
      <protection/>
    </xf>
    <xf numFmtId="0" fontId="4" fillId="0" borderId="10" xfId="77" applyFont="1" applyFill="1" applyBorder="1" applyAlignment="1">
      <alignment/>
      <protection/>
    </xf>
    <xf numFmtId="3" fontId="4" fillId="0" borderId="10" xfId="77" applyNumberFormat="1" applyFont="1" applyBorder="1" applyAlignment="1">
      <alignment/>
      <protection/>
    </xf>
    <xf numFmtId="3" fontId="10" fillId="0" borderId="10" xfId="77" applyNumberFormat="1" applyFont="1" applyBorder="1" applyAlignment="1">
      <alignment/>
      <protection/>
    </xf>
    <xf numFmtId="3" fontId="8" fillId="0" borderId="10" xfId="77" applyNumberFormat="1" applyFont="1" applyBorder="1" applyAlignment="1">
      <alignment/>
      <protection/>
    </xf>
    <xf numFmtId="0" fontId="4" fillId="0" borderId="10" xfId="79" applyFont="1" applyFill="1" applyBorder="1" applyAlignment="1">
      <alignment wrapText="1"/>
      <protection/>
    </xf>
    <xf numFmtId="3" fontId="100" fillId="0" borderId="0" xfId="68" applyNumberFormat="1" applyFont="1" applyAlignment="1">
      <alignment horizontal="center"/>
      <protection/>
    </xf>
    <xf numFmtId="0" fontId="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/>
      <protection/>
    </xf>
    <xf numFmtId="0" fontId="15" fillId="0" borderId="10" xfId="79" applyFont="1" applyFill="1" applyBorder="1" applyAlignment="1">
      <alignment wrapText="1"/>
      <protection/>
    </xf>
    <xf numFmtId="0" fontId="20" fillId="0" borderId="10" xfId="79" applyFont="1" applyFill="1" applyBorder="1" applyAlignment="1">
      <alignment wrapText="1"/>
      <protection/>
    </xf>
    <xf numFmtId="0" fontId="22" fillId="0" borderId="10" xfId="79" applyFont="1" applyFill="1" applyBorder="1" applyAlignment="1">
      <alignment wrapText="1"/>
      <protection/>
    </xf>
    <xf numFmtId="0" fontId="8" fillId="33" borderId="10" xfId="79" applyFont="1" applyFill="1" applyBorder="1" applyAlignment="1">
      <alignment horizontal="left" vertical="center" wrapText="1"/>
      <protection/>
    </xf>
    <xf numFmtId="0" fontId="7" fillId="33" borderId="10" xfId="79" applyFont="1" applyFill="1" applyBorder="1" applyAlignment="1">
      <alignment horizontal="left" vertical="center" wrapText="1"/>
      <protection/>
    </xf>
    <xf numFmtId="0" fontId="74" fillId="0" borderId="0" xfId="0" applyFont="1" applyAlignment="1">
      <alignment/>
    </xf>
    <xf numFmtId="0" fontId="3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left" wrapText="1"/>
      <protection/>
    </xf>
    <xf numFmtId="0" fontId="4" fillId="0" borderId="10" xfId="77" applyFont="1" applyFill="1" applyBorder="1" applyAlignment="1">
      <alignment horizontal="left"/>
      <protection/>
    </xf>
    <xf numFmtId="0" fontId="4" fillId="0" borderId="10" xfId="77" applyFont="1" applyBorder="1" applyAlignment="1">
      <alignment vertical="top" wrapText="1"/>
      <protection/>
    </xf>
    <xf numFmtId="0" fontId="10" fillId="0" borderId="10" xfId="77" applyFont="1" applyBorder="1" applyAlignment="1" quotePrefix="1">
      <alignment vertical="top" wrapText="1"/>
      <protection/>
    </xf>
    <xf numFmtId="0" fontId="8" fillId="0" borderId="10" xfId="77" applyFont="1" applyBorder="1" applyAlignment="1" quotePrefix="1">
      <alignment vertical="top" wrapText="1"/>
      <protection/>
    </xf>
    <xf numFmtId="0" fontId="3" fillId="0" borderId="10" xfId="77" applyFont="1" applyBorder="1" applyAlignment="1">
      <alignment vertical="top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9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/>
      <protection/>
    </xf>
    <xf numFmtId="0" fontId="4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/>
      <protection/>
    </xf>
    <xf numFmtId="3" fontId="15" fillId="33" borderId="10" xfId="79" applyNumberFormat="1" applyFont="1" applyFill="1" applyBorder="1" applyAlignment="1">
      <alignment horizontal="right" vertical="center" wrapText="1"/>
      <protection/>
    </xf>
    <xf numFmtId="0" fontId="21" fillId="0" borderId="0" xfId="0" applyFont="1" applyFill="1" applyAlignment="1">
      <alignment vertical="center"/>
    </xf>
    <xf numFmtId="3" fontId="104" fillId="0" borderId="0" xfId="68" applyNumberFormat="1" applyFont="1" applyBorder="1" applyAlignment="1">
      <alignment vertical="center" wrapText="1"/>
      <protection/>
    </xf>
    <xf numFmtId="3" fontId="101" fillId="0" borderId="0" xfId="68" applyNumberFormat="1" applyFont="1" applyBorder="1">
      <alignment/>
      <protection/>
    </xf>
    <xf numFmtId="3" fontId="19" fillId="0" borderId="0" xfId="68" applyNumberFormat="1" applyFont="1" applyAlignment="1">
      <alignment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wrapText="1"/>
      <protection/>
    </xf>
    <xf numFmtId="0" fontId="21" fillId="0" borderId="10" xfId="79" applyFont="1" applyFill="1" applyBorder="1" applyAlignment="1">
      <alignment horizontal="center" wrapText="1"/>
      <protection/>
    </xf>
    <xf numFmtId="0" fontId="15" fillId="33" borderId="10" xfId="79" applyFont="1" applyFill="1" applyBorder="1" applyAlignment="1">
      <alignment horizontal="left" vertical="center" wrapText="1"/>
      <protection/>
    </xf>
    <xf numFmtId="0" fontId="21" fillId="0" borderId="10" xfId="79" applyFont="1" applyFill="1" applyBorder="1" applyAlignment="1">
      <alignment horizontal="center"/>
      <protection/>
    </xf>
    <xf numFmtId="0" fontId="4" fillId="0" borderId="10" xfId="79" applyFont="1" applyFill="1" applyBorder="1" applyAlignment="1" quotePrefix="1">
      <alignment horizontal="center"/>
      <protection/>
    </xf>
    <xf numFmtId="3" fontId="3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 horizontal="left" wrapText="1"/>
      <protection/>
    </xf>
    <xf numFmtId="0" fontId="105" fillId="0" borderId="10" xfId="79" applyFont="1" applyFill="1" applyBorder="1" applyAlignment="1" quotePrefix="1">
      <alignment wrapText="1"/>
      <protection/>
    </xf>
    <xf numFmtId="0" fontId="105" fillId="0" borderId="10" xfId="79" applyFont="1" applyFill="1" applyBorder="1" applyAlignment="1">
      <alignment wrapText="1"/>
      <protection/>
    </xf>
    <xf numFmtId="0" fontId="105" fillId="0" borderId="10" xfId="7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6" fillId="0" borderId="10" xfId="7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9" applyNumberFormat="1" applyFont="1" applyFill="1" applyBorder="1" applyAlignment="1">
      <alignment horizontal="right" vertical="center" wrapText="1"/>
      <protection/>
    </xf>
    <xf numFmtId="3" fontId="104" fillId="0" borderId="14" xfId="68" applyNumberFormat="1" applyFont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  <xf numFmtId="0" fontId="4" fillId="33" borderId="10" xfId="79" applyFont="1" applyFill="1" applyBorder="1" applyAlignment="1" quotePrefix="1">
      <alignment horizontal="left" vertical="center" wrapText="1"/>
      <protection/>
    </xf>
    <xf numFmtId="0" fontId="15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 quotePrefix="1">
      <alignment horizontal="left" wrapText="1" indent="2"/>
      <protection/>
    </xf>
    <xf numFmtId="0" fontId="4" fillId="0" borderId="10" xfId="79" applyFont="1" applyFill="1" applyBorder="1" applyAlignment="1" quotePrefix="1">
      <alignment horizontal="left" wrapText="1" indent="3"/>
      <protection/>
    </xf>
    <xf numFmtId="0" fontId="4" fillId="33" borderId="10" xfId="79" applyFont="1" applyFill="1" applyBorder="1" applyAlignment="1">
      <alignment horizontal="center"/>
      <protection/>
    </xf>
    <xf numFmtId="3" fontId="4" fillId="33" borderId="10" xfId="79" applyNumberFormat="1" applyFont="1" applyFill="1" applyBorder="1" applyAlignment="1">
      <alignment horizontal="center" wrapText="1"/>
      <protection/>
    </xf>
    <xf numFmtId="3" fontId="4" fillId="33" borderId="10" xfId="79" applyNumberFormat="1" applyFont="1" applyFill="1" applyBorder="1" applyAlignment="1">
      <alignment horizontal="right" wrapText="1"/>
      <protection/>
    </xf>
    <xf numFmtId="3" fontId="3" fillId="33" borderId="10" xfId="79" applyNumberFormat="1" applyFont="1" applyFill="1" applyBorder="1" applyAlignment="1">
      <alignment wrapText="1"/>
      <protection/>
    </xf>
    <xf numFmtId="3" fontId="3" fillId="33" borderId="10" xfId="79" applyNumberFormat="1" applyFont="1" applyFill="1" applyBorder="1" applyAlignment="1">
      <alignment horizontal="right" wrapText="1"/>
      <protection/>
    </xf>
    <xf numFmtId="3" fontId="5" fillId="33" borderId="10" xfId="79" applyNumberFormat="1" applyFont="1" applyFill="1" applyBorder="1" applyAlignment="1">
      <alignment wrapText="1"/>
      <protection/>
    </xf>
    <xf numFmtId="3" fontId="5" fillId="33" borderId="10" xfId="79" applyNumberFormat="1" applyFont="1" applyFill="1" applyBorder="1" applyAlignment="1">
      <alignment horizontal="right" wrapText="1"/>
      <protection/>
    </xf>
    <xf numFmtId="0" fontId="20" fillId="0" borderId="10" xfId="79" applyFont="1" applyFill="1" applyBorder="1" applyAlignment="1">
      <alignment vertical="center" wrapText="1"/>
      <protection/>
    </xf>
    <xf numFmtId="0" fontId="97" fillId="0" borderId="0" xfId="0" applyFont="1" applyFill="1" applyAlignment="1">
      <alignment/>
    </xf>
    <xf numFmtId="0" fontId="92" fillId="0" borderId="0" xfId="0" applyFont="1" applyAlignment="1">
      <alignment/>
    </xf>
    <xf numFmtId="0" fontId="107" fillId="0" borderId="0" xfId="0" applyFont="1" applyAlignment="1">
      <alignment/>
    </xf>
    <xf numFmtId="0" fontId="4" fillId="0" borderId="10" xfId="79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98" fillId="0" borderId="0" xfId="0" applyFont="1" applyAlignment="1">
      <alignment horizontal="right"/>
    </xf>
    <xf numFmtId="0" fontId="97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3" fontId="106" fillId="0" borderId="10" xfId="0" applyNumberFormat="1" applyFont="1" applyFill="1" applyBorder="1" applyAlignment="1">
      <alignment vertical="center" wrapText="1"/>
    </xf>
    <xf numFmtId="3" fontId="108" fillId="0" borderId="10" xfId="0" applyNumberFormat="1" applyFont="1" applyFill="1" applyBorder="1" applyAlignment="1">
      <alignment vertical="center" wrapText="1"/>
    </xf>
    <xf numFmtId="3" fontId="106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4" fillId="33" borderId="0" xfId="79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79" applyNumberFormat="1" applyFont="1" applyFill="1" applyBorder="1" applyAlignment="1">
      <alignment horizontal="right" vertical="center" wrapText="1"/>
      <protection/>
    </xf>
    <xf numFmtId="3" fontId="3" fillId="0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20" fillId="0" borderId="15" xfId="79" applyFont="1" applyFill="1" applyBorder="1" applyAlignment="1">
      <alignment vertical="center" wrapText="1"/>
      <protection/>
    </xf>
    <xf numFmtId="0" fontId="107" fillId="0" borderId="0" xfId="0" applyFont="1" applyAlignment="1">
      <alignment horizontal="center"/>
    </xf>
    <xf numFmtId="3" fontId="102" fillId="0" borderId="0" xfId="0" applyNumberFormat="1" applyFont="1" applyAlignment="1">
      <alignment horizontal="center"/>
    </xf>
    <xf numFmtId="0" fontId="3" fillId="0" borderId="10" xfId="79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 horizontal="center"/>
    </xf>
    <xf numFmtId="3" fontId="102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3" fontId="97" fillId="0" borderId="10" xfId="0" applyNumberFormat="1" applyFont="1" applyBorder="1" applyAlignment="1">
      <alignment/>
    </xf>
    <xf numFmtId="0" fontId="102" fillId="0" borderId="10" xfId="0" applyFont="1" applyBorder="1" applyAlignment="1">
      <alignment horizontal="left"/>
    </xf>
    <xf numFmtId="3" fontId="102" fillId="0" borderId="10" xfId="0" applyNumberFormat="1" applyFont="1" applyBorder="1" applyAlignment="1">
      <alignment/>
    </xf>
    <xf numFmtId="0" fontId="92" fillId="0" borderId="0" xfId="0" applyFont="1" applyAlignment="1">
      <alignment horizontal="right"/>
    </xf>
    <xf numFmtId="3" fontId="97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9" applyNumberFormat="1" applyFont="1" applyFill="1" applyBorder="1" applyAlignment="1">
      <alignment horizontal="center" vertical="center"/>
      <protection/>
    </xf>
    <xf numFmtId="0" fontId="4" fillId="33" borderId="10" xfId="79" applyFont="1" applyFill="1" applyBorder="1" applyAlignment="1">
      <alignment vertical="center"/>
      <protection/>
    </xf>
    <xf numFmtId="0" fontId="3" fillId="33" borderId="1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vertical="center" wrapText="1"/>
      <protection/>
    </xf>
    <xf numFmtId="0" fontId="27" fillId="0" borderId="0" xfId="64" applyFont="1" applyBorder="1" applyAlignment="1">
      <alignment/>
      <protection/>
    </xf>
    <xf numFmtId="0" fontId="29" fillId="0" borderId="0" xfId="64" applyFont="1" applyFill="1">
      <alignment/>
      <protection/>
    </xf>
    <xf numFmtId="0" fontId="12" fillId="0" borderId="0" xfId="81" applyFont="1">
      <alignment/>
      <protection/>
    </xf>
    <xf numFmtId="0" fontId="8" fillId="0" borderId="0" xfId="71" applyNumberFormat="1" applyFont="1" applyFill="1" applyBorder="1" applyAlignment="1" applyProtection="1">
      <alignment/>
      <protection locked="0"/>
    </xf>
    <xf numFmtId="0" fontId="12" fillId="0" borderId="10" xfId="81" applyFont="1" applyBorder="1">
      <alignment/>
      <protection/>
    </xf>
    <xf numFmtId="0" fontId="27" fillId="0" borderId="10" xfId="64" applyFont="1" applyFill="1" applyBorder="1" applyAlignment="1">
      <alignment horizontal="center"/>
      <protection/>
    </xf>
    <xf numFmtId="0" fontId="30" fillId="0" borderId="10" xfId="64" applyFont="1" applyFill="1" applyBorder="1" applyAlignment="1">
      <alignment horizontal="center"/>
      <protection/>
    </xf>
    <xf numFmtId="4" fontId="3" fillId="0" borderId="10" xfId="71" applyNumberFormat="1" applyFont="1" applyFill="1" applyBorder="1" applyAlignment="1" applyProtection="1">
      <alignment horizontal="center"/>
      <protection locked="0"/>
    </xf>
    <xf numFmtId="14" fontId="31" fillId="0" borderId="10" xfId="71" applyNumberFormat="1" applyFont="1" applyFill="1" applyBorder="1" applyAlignment="1" applyProtection="1">
      <alignment horizontal="center"/>
      <protection locked="0"/>
    </xf>
    <xf numFmtId="4" fontId="7" fillId="0" borderId="10" xfId="71" applyNumberFormat="1" applyFont="1" applyFill="1" applyBorder="1" applyAlignment="1" applyProtection="1">
      <alignment/>
      <protection locked="0"/>
    </xf>
    <xf numFmtId="4" fontId="8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/>
      <protection locked="0"/>
    </xf>
    <xf numFmtId="4" fontId="9" fillId="0" borderId="10" xfId="71" applyNumberFormat="1" applyFont="1" applyFill="1" applyBorder="1" applyAlignment="1" applyProtection="1">
      <alignment wrapText="1"/>
      <protection locked="0"/>
    </xf>
    <xf numFmtId="4" fontId="32" fillId="0" borderId="10" xfId="71" applyNumberFormat="1" applyFont="1" applyFill="1" applyBorder="1" applyAlignment="1" applyProtection="1">
      <alignment/>
      <protection locked="0"/>
    </xf>
    <xf numFmtId="4" fontId="33" fillId="0" borderId="10" xfId="71" applyNumberFormat="1" applyFont="1" applyFill="1" applyBorder="1" applyAlignment="1" applyProtection="1">
      <alignment wrapText="1"/>
      <protection locked="0"/>
    </xf>
    <xf numFmtId="4" fontId="33" fillId="0" borderId="10" xfId="71" applyNumberFormat="1" applyFont="1" applyFill="1" applyBorder="1" applyAlignment="1" applyProtection="1">
      <alignment/>
      <protection locked="0"/>
    </xf>
    <xf numFmtId="4" fontId="16" fillId="0" borderId="10" xfId="71" applyNumberFormat="1" applyFont="1" applyFill="1" applyBorder="1" applyAlignment="1" applyProtection="1">
      <alignment wrapText="1"/>
      <protection locked="0"/>
    </xf>
    <xf numFmtId="4" fontId="9" fillId="0" borderId="10" xfId="71" applyNumberFormat="1" applyFont="1" applyFill="1" applyBorder="1" applyAlignment="1" applyProtection="1">
      <alignment/>
      <protection locked="0"/>
    </xf>
    <xf numFmtId="0" fontId="7" fillId="0" borderId="0" xfId="71" applyNumberFormat="1" applyFont="1" applyFill="1" applyBorder="1" applyAlignment="1" applyProtection="1">
      <alignment/>
      <protection locked="0"/>
    </xf>
    <xf numFmtId="4" fontId="10" fillId="0" borderId="10" xfId="71" applyNumberFormat="1" applyFont="1" applyFill="1" applyBorder="1" applyAlignment="1" applyProtection="1">
      <alignment/>
      <protection locked="0"/>
    </xf>
    <xf numFmtId="4" fontId="14" fillId="0" borderId="10" xfId="71" applyNumberFormat="1" applyFont="1" applyFill="1" applyBorder="1" applyAlignment="1" applyProtection="1">
      <alignment/>
      <protection locked="0"/>
    </xf>
    <xf numFmtId="0" fontId="9" fillId="0" borderId="0" xfId="71" applyNumberFormat="1" applyFont="1" applyFill="1" applyBorder="1" applyAlignment="1" applyProtection="1">
      <alignment/>
      <protection locked="0"/>
    </xf>
    <xf numFmtId="0" fontId="8" fillId="0" borderId="10" xfId="71" applyNumberFormat="1" applyFont="1" applyFill="1" applyBorder="1" applyAlignment="1" applyProtection="1">
      <alignment/>
      <protection locked="0"/>
    </xf>
    <xf numFmtId="0" fontId="10" fillId="0" borderId="0" xfId="71" applyNumberFormat="1" applyFont="1" applyFill="1" applyBorder="1" applyAlignment="1" applyProtection="1">
      <alignment/>
      <protection locked="0"/>
    </xf>
    <xf numFmtId="0" fontId="16" fillId="0" borderId="0" xfId="71" applyNumberFormat="1" applyFont="1" applyFill="1" applyBorder="1" applyAlignment="1" applyProtection="1">
      <alignment/>
      <protection locked="0"/>
    </xf>
    <xf numFmtId="4" fontId="3" fillId="0" borderId="10" xfId="71" applyNumberFormat="1" applyFont="1" applyFill="1" applyBorder="1" applyAlignment="1" applyProtection="1">
      <alignment/>
      <protection locked="0"/>
    </xf>
    <xf numFmtId="0" fontId="35" fillId="0" borderId="10" xfId="81" applyFont="1" applyBorder="1">
      <alignment/>
      <protection/>
    </xf>
    <xf numFmtId="0" fontId="36" fillId="0" borderId="10" xfId="64" applyFont="1" applyFill="1" applyBorder="1" applyAlignment="1">
      <alignment horizontal="center"/>
      <protection/>
    </xf>
    <xf numFmtId="0" fontId="35" fillId="0" borderId="0" xfId="81" applyFont="1">
      <alignment/>
      <protection/>
    </xf>
    <xf numFmtId="4" fontId="35" fillId="0" borderId="0" xfId="71" applyNumberFormat="1" applyFont="1" applyFill="1" applyBorder="1" applyAlignment="1" applyProtection="1">
      <alignment/>
      <protection locked="0"/>
    </xf>
    <xf numFmtId="4" fontId="37" fillId="0" borderId="10" xfId="71" applyNumberFormat="1" applyFont="1" applyFill="1" applyBorder="1" applyAlignment="1" applyProtection="1">
      <alignment/>
      <protection locked="0"/>
    </xf>
    <xf numFmtId="4" fontId="35" fillId="0" borderId="10" xfId="71" applyNumberFormat="1" applyFont="1" applyFill="1" applyBorder="1" applyAlignment="1" applyProtection="1">
      <alignment/>
      <protection locked="0"/>
    </xf>
    <xf numFmtId="4" fontId="38" fillId="0" borderId="10" xfId="71" applyNumberFormat="1" applyFont="1" applyFill="1" applyBorder="1" applyAlignment="1" applyProtection="1">
      <alignment/>
      <protection locked="0"/>
    </xf>
    <xf numFmtId="4" fontId="39" fillId="0" borderId="10" xfId="71" applyNumberFormat="1" applyFont="1" applyFill="1" applyBorder="1" applyAlignment="1" applyProtection="1">
      <alignment/>
      <protection locked="0"/>
    </xf>
    <xf numFmtId="4" fontId="40" fillId="0" borderId="10" xfId="71" applyNumberFormat="1" applyFont="1" applyFill="1" applyBorder="1" applyAlignment="1" applyProtection="1">
      <alignment/>
      <protection locked="0"/>
    </xf>
    <xf numFmtId="4" fontId="39" fillId="0" borderId="10" xfId="75" applyNumberFormat="1" applyFont="1" applyFill="1" applyBorder="1" applyAlignment="1" applyProtection="1">
      <alignment/>
      <protection locked="0"/>
    </xf>
    <xf numFmtId="4" fontId="37" fillId="34" borderId="10" xfId="71" applyNumberFormat="1" applyFont="1" applyFill="1" applyBorder="1" applyAlignment="1" applyProtection="1">
      <alignment/>
      <protection locked="0"/>
    </xf>
    <xf numFmtId="4" fontId="40" fillId="34" borderId="10" xfId="71" applyNumberFormat="1" applyFont="1" applyFill="1" applyBorder="1" applyAlignment="1" applyProtection="1">
      <alignment/>
      <protection locked="0"/>
    </xf>
    <xf numFmtId="4" fontId="39" fillId="34" borderId="10" xfId="71" applyNumberFormat="1" applyFont="1" applyFill="1" applyBorder="1" applyAlignment="1" applyProtection="1">
      <alignment/>
      <protection locked="0"/>
    </xf>
    <xf numFmtId="4" fontId="41" fillId="0" borderId="10" xfId="71" applyNumberFormat="1" applyFont="1" applyFill="1" applyBorder="1" applyAlignment="1" applyProtection="1">
      <alignment/>
      <protection locked="0"/>
    </xf>
    <xf numFmtId="4" fontId="109" fillId="0" borderId="0" xfId="71" applyNumberFormat="1" applyFont="1" applyFill="1" applyBorder="1" applyAlignment="1" applyProtection="1">
      <alignment/>
      <protection locked="0"/>
    </xf>
    <xf numFmtId="4" fontId="42" fillId="0" borderId="10" xfId="71" applyNumberFormat="1" applyFont="1" applyFill="1" applyBorder="1" applyAlignment="1" applyProtection="1">
      <alignment/>
      <protection locked="0"/>
    </xf>
    <xf numFmtId="4" fontId="11" fillId="0" borderId="10" xfId="71" applyNumberFormat="1" applyFont="1" applyFill="1" applyBorder="1" applyAlignment="1" applyProtection="1">
      <alignment/>
      <protection locked="0"/>
    </xf>
    <xf numFmtId="4" fontId="11" fillId="0" borderId="0" xfId="71" applyNumberFormat="1" applyFont="1" applyFill="1" applyBorder="1" applyAlignment="1" applyProtection="1">
      <alignment/>
      <protection locked="0"/>
    </xf>
    <xf numFmtId="4" fontId="37" fillId="35" borderId="10" xfId="71" applyNumberFormat="1" applyFont="1" applyFill="1" applyBorder="1" applyAlignment="1" applyProtection="1">
      <alignment wrapText="1"/>
      <protection locked="0"/>
    </xf>
    <xf numFmtId="4" fontId="37" fillId="35" borderId="10" xfId="71" applyNumberFormat="1" applyFont="1" applyFill="1" applyBorder="1" applyAlignment="1" applyProtection="1">
      <alignment/>
      <protection locked="0"/>
    </xf>
    <xf numFmtId="4" fontId="39" fillId="35" borderId="10" xfId="71" applyNumberFormat="1" applyFont="1" applyFill="1" applyBorder="1" applyAlignment="1" applyProtection="1">
      <alignment/>
      <protection locked="0"/>
    </xf>
    <xf numFmtId="4" fontId="37" fillId="0" borderId="0" xfId="71" applyNumberFormat="1" applyFont="1" applyFill="1" applyBorder="1" applyAlignment="1" applyProtection="1">
      <alignment/>
      <protection locked="0"/>
    </xf>
    <xf numFmtId="0" fontId="27" fillId="0" borderId="0" xfId="60" applyFont="1" applyBorder="1" applyAlignment="1">
      <alignment/>
      <protection/>
    </xf>
    <xf numFmtId="0" fontId="29" fillId="0" borderId="0" xfId="60" applyFont="1" applyFill="1">
      <alignment/>
      <protection/>
    </xf>
    <xf numFmtId="0" fontId="27" fillId="0" borderId="10" xfId="60" applyFont="1" applyFill="1" applyBorder="1" applyAlignment="1">
      <alignment horizontal="center"/>
      <protection/>
    </xf>
    <xf numFmtId="0" fontId="30" fillId="0" borderId="10" xfId="60" applyFont="1" applyFill="1" applyBorder="1" applyAlignment="1">
      <alignment horizontal="center"/>
      <protection/>
    </xf>
    <xf numFmtId="4" fontId="43" fillId="0" borderId="10" xfId="80" applyNumberFormat="1" applyFont="1" applyFill="1" applyBorder="1" applyAlignment="1" applyProtection="1">
      <alignment/>
      <protection locked="0"/>
    </xf>
    <xf numFmtId="4" fontId="43" fillId="0" borderId="10" xfId="80" applyNumberFormat="1" applyFont="1" applyFill="1" applyBorder="1" applyAlignment="1" applyProtection="1">
      <alignment horizontal="center"/>
      <protection locked="0"/>
    </xf>
    <xf numFmtId="0" fontId="11" fillId="0" borderId="0" xfId="80">
      <alignment/>
      <protection/>
    </xf>
    <xf numFmtId="4" fontId="44" fillId="0" borderId="10" xfId="80" applyNumberFormat="1" applyFont="1" applyFill="1" applyBorder="1" applyAlignment="1" applyProtection="1">
      <alignment/>
      <protection locked="0"/>
    </xf>
    <xf numFmtId="4" fontId="44" fillId="0" borderId="10" xfId="80" applyNumberFormat="1" applyFont="1" applyFill="1" applyBorder="1" applyAlignment="1" applyProtection="1">
      <alignment horizontal="right"/>
      <protection locked="0"/>
    </xf>
    <xf numFmtId="0" fontId="11" fillId="0" borderId="0" xfId="80" applyFont="1">
      <alignment/>
      <protection/>
    </xf>
    <xf numFmtId="4" fontId="43" fillId="35" borderId="10" xfId="80" applyNumberFormat="1" applyFont="1" applyFill="1" applyBorder="1" applyAlignment="1" applyProtection="1">
      <alignment/>
      <protection locked="0"/>
    </xf>
    <xf numFmtId="4" fontId="45" fillId="36" borderId="10" xfId="80" applyNumberFormat="1" applyFont="1" applyFill="1" applyBorder="1" applyAlignment="1" applyProtection="1">
      <alignment/>
      <protection locked="0"/>
    </xf>
    <xf numFmtId="4" fontId="43" fillId="34" borderId="10" xfId="80" applyNumberFormat="1" applyFont="1" applyFill="1" applyBorder="1" applyAlignment="1" applyProtection="1">
      <alignment/>
      <protection locked="0"/>
    </xf>
    <xf numFmtId="4" fontId="43" fillId="37" borderId="10" xfId="80" applyNumberFormat="1" applyFont="1" applyFill="1" applyBorder="1" applyAlignment="1" applyProtection="1">
      <alignment/>
      <protection locked="0"/>
    </xf>
    <xf numFmtId="0" fontId="42" fillId="0" borderId="10" xfId="80" applyFont="1" applyBorder="1">
      <alignment/>
      <protection/>
    </xf>
    <xf numFmtId="0" fontId="11" fillId="0" borderId="10" xfId="80" applyBorder="1">
      <alignment/>
      <protection/>
    </xf>
    <xf numFmtId="0" fontId="42" fillId="38" borderId="10" xfId="80" applyFont="1" applyFill="1" applyBorder="1">
      <alignment/>
      <protection/>
    </xf>
    <xf numFmtId="4" fontId="42" fillId="38" borderId="10" xfId="80" applyNumberFormat="1" applyFont="1" applyFill="1" applyBorder="1">
      <alignment/>
      <protection/>
    </xf>
    <xf numFmtId="4" fontId="43" fillId="38" borderId="10" xfId="80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0" fontId="8" fillId="0" borderId="0" xfId="74" applyNumberFormat="1" applyFont="1" applyFill="1" applyBorder="1" applyAlignment="1" applyProtection="1">
      <alignment/>
      <protection locked="0"/>
    </xf>
    <xf numFmtId="4" fontId="4" fillId="0" borderId="10" xfId="74" applyNumberFormat="1" applyFont="1" applyFill="1" applyBorder="1" applyAlignment="1" applyProtection="1">
      <alignment/>
      <protection locked="0"/>
    </xf>
    <xf numFmtId="3" fontId="4" fillId="0" borderId="10" xfId="74" applyNumberFormat="1" applyFont="1" applyFill="1" applyBorder="1" applyAlignment="1" applyProtection="1">
      <alignment horizontal="right"/>
      <protection locked="0"/>
    </xf>
    <xf numFmtId="4" fontId="3" fillId="39" borderId="10" xfId="74" applyNumberFormat="1" applyFont="1" applyFill="1" applyBorder="1" applyAlignment="1" applyProtection="1">
      <alignment/>
      <protection locked="0"/>
    </xf>
    <xf numFmtId="3" fontId="3" fillId="39" borderId="10" xfId="74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vertical="center"/>
      <protection locked="0"/>
    </xf>
    <xf numFmtId="3" fontId="46" fillId="0" borderId="10" xfId="71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/>
      <protection locked="0"/>
    </xf>
    <xf numFmtId="3" fontId="4" fillId="0" borderId="10" xfId="78" applyNumberFormat="1" applyFont="1" applyFill="1" applyBorder="1" applyAlignment="1" applyProtection="1">
      <alignment horizontal="right"/>
      <protection locked="0"/>
    </xf>
    <xf numFmtId="0" fontId="4" fillId="0" borderId="10" xfId="71" applyNumberFormat="1" applyFont="1" applyFill="1" applyBorder="1" applyAlignment="1" applyProtection="1">
      <alignment/>
      <protection locked="0"/>
    </xf>
    <xf numFmtId="3" fontId="26" fillId="0" borderId="10" xfId="78" applyNumberFormat="1" applyFont="1" applyFill="1" applyBorder="1" applyAlignment="1" applyProtection="1">
      <alignment horizontal="right"/>
      <protection locked="0"/>
    </xf>
    <xf numFmtId="3" fontId="26" fillId="0" borderId="10" xfId="78" applyNumberFormat="1" applyFont="1" applyFill="1" applyBorder="1" applyAlignment="1" applyProtection="1">
      <alignment/>
      <protection locked="0"/>
    </xf>
    <xf numFmtId="0" fontId="4" fillId="0" borderId="0" xfId="71" applyNumberFormat="1" applyFont="1" applyFill="1" applyBorder="1" applyAlignment="1" applyProtection="1">
      <alignment/>
      <protection locked="0"/>
    </xf>
    <xf numFmtId="3" fontId="3" fillId="0" borderId="10" xfId="71" applyNumberFormat="1" applyFont="1" applyFill="1" applyBorder="1" applyAlignment="1" applyProtection="1">
      <alignment/>
      <protection locked="0"/>
    </xf>
    <xf numFmtId="0" fontId="3" fillId="0" borderId="0" xfId="71" applyNumberFormat="1" applyFont="1" applyFill="1" applyBorder="1" applyAlignment="1" applyProtection="1">
      <alignment/>
      <protection locked="0"/>
    </xf>
    <xf numFmtId="3" fontId="4" fillId="0" borderId="10" xfId="71" applyNumberFormat="1" applyFont="1" applyFill="1" applyBorder="1" applyAlignment="1" applyProtection="1">
      <alignment horizontal="right"/>
      <protection locked="0"/>
    </xf>
    <xf numFmtId="3" fontId="4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wrapText="1"/>
      <protection locked="0"/>
    </xf>
    <xf numFmtId="3" fontId="3" fillId="0" borderId="10" xfId="71" applyNumberFormat="1" applyFont="1" applyFill="1" applyBorder="1" applyAlignment="1" applyProtection="1">
      <alignment horizontal="right"/>
      <protection locked="0"/>
    </xf>
    <xf numFmtId="0" fontId="26" fillId="0" borderId="0" xfId="78" applyNumberFormat="1" applyFont="1" applyFill="1" applyBorder="1" applyAlignment="1" applyProtection="1">
      <alignment/>
      <protection locked="0"/>
    </xf>
    <xf numFmtId="0" fontId="47" fillId="0" borderId="10" xfId="73" applyNumberFormat="1" applyFont="1" applyFill="1" applyBorder="1" applyAlignment="1" applyProtection="1">
      <alignment/>
      <protection locked="0"/>
    </xf>
    <xf numFmtId="49" fontId="48" fillId="0" borderId="10" xfId="73" applyNumberFormat="1" applyFont="1" applyFill="1" applyBorder="1" applyAlignment="1" applyProtection="1">
      <alignment/>
      <protection locked="0"/>
    </xf>
    <xf numFmtId="49" fontId="48" fillId="0" borderId="10" xfId="73" applyNumberFormat="1" applyFont="1" applyFill="1" applyBorder="1" applyAlignment="1" applyProtection="1">
      <alignment horizontal="right"/>
      <protection locked="0"/>
    </xf>
    <xf numFmtId="0" fontId="47" fillId="0" borderId="0" xfId="73" applyNumberFormat="1" applyFont="1" applyFill="1" applyBorder="1" applyAlignment="1" applyProtection="1">
      <alignment/>
      <protection locked="0"/>
    </xf>
    <xf numFmtId="1" fontId="47" fillId="0" borderId="10" xfId="73" applyNumberFormat="1" applyFont="1" applyFill="1" applyBorder="1" applyAlignment="1" applyProtection="1">
      <alignment horizontal="right"/>
      <protection locked="0"/>
    </xf>
    <xf numFmtId="0" fontId="48" fillId="0" borderId="10" xfId="73" applyNumberFormat="1" applyFont="1" applyFill="1" applyBorder="1" applyAlignment="1" applyProtection="1">
      <alignment wrapText="1"/>
      <protection locked="0"/>
    </xf>
    <xf numFmtId="3" fontId="49" fillId="0" borderId="10" xfId="73" applyNumberFormat="1" applyFont="1" applyBorder="1" applyAlignment="1">
      <alignment horizontal="right"/>
      <protection/>
    </xf>
    <xf numFmtId="3" fontId="49" fillId="0" borderId="10" xfId="73" applyNumberFormat="1" applyFont="1" applyBorder="1">
      <alignment/>
      <protection/>
    </xf>
    <xf numFmtId="0" fontId="48" fillId="0" borderId="0" xfId="73" applyNumberFormat="1" applyFont="1" applyFill="1" applyBorder="1" applyAlignment="1" applyProtection="1">
      <alignment/>
      <protection locked="0"/>
    </xf>
    <xf numFmtId="0" fontId="47" fillId="0" borderId="10" xfId="73" applyNumberFormat="1" applyFont="1" applyFill="1" applyBorder="1" applyAlignment="1" applyProtection="1">
      <alignment wrapText="1"/>
      <protection locked="0"/>
    </xf>
    <xf numFmtId="3" fontId="50" fillId="0" borderId="10" xfId="73" applyNumberFormat="1" applyFont="1" applyBorder="1">
      <alignment/>
      <protection/>
    </xf>
    <xf numFmtId="0" fontId="48" fillId="0" borderId="10" xfId="73" applyNumberFormat="1" applyFont="1" applyFill="1" applyBorder="1" applyAlignment="1" applyProtection="1">
      <alignment/>
      <protection locked="0"/>
    </xf>
    <xf numFmtId="0" fontId="48" fillId="40" borderId="10" xfId="73" applyNumberFormat="1" applyFont="1" applyFill="1" applyBorder="1" applyAlignment="1" applyProtection="1">
      <alignment/>
      <protection locked="0"/>
    </xf>
    <xf numFmtId="3" fontId="49" fillId="41" borderId="10" xfId="73" applyNumberFormat="1" applyFont="1" applyFill="1" applyBorder="1">
      <alignment/>
      <protection/>
    </xf>
    <xf numFmtId="0" fontId="29" fillId="0" borderId="0" xfId="67" applyFont="1" applyFill="1">
      <alignment/>
      <protection/>
    </xf>
    <xf numFmtId="0" fontId="26" fillId="0" borderId="0" xfId="71" applyNumberFormat="1" applyFont="1" applyFill="1" applyBorder="1" applyAlignment="1" applyProtection="1">
      <alignment/>
      <protection locked="0"/>
    </xf>
    <xf numFmtId="0" fontId="29" fillId="0" borderId="10" xfId="67" applyFont="1" applyBorder="1">
      <alignment/>
      <protection/>
    </xf>
    <xf numFmtId="0" fontId="27" fillId="0" borderId="10" xfId="67" applyFont="1" applyFill="1" applyBorder="1" applyAlignment="1">
      <alignment horizontal="center"/>
      <protection/>
    </xf>
    <xf numFmtId="0" fontId="29" fillId="0" borderId="0" xfId="67" applyFont="1">
      <alignment/>
      <protection/>
    </xf>
    <xf numFmtId="0" fontId="30" fillId="0" borderId="10" xfId="67" applyFont="1" applyFill="1" applyBorder="1" applyAlignment="1">
      <alignment horizontal="center"/>
      <protection/>
    </xf>
    <xf numFmtId="4" fontId="51" fillId="0" borderId="10" xfId="71" applyNumberFormat="1" applyFont="1" applyFill="1" applyBorder="1" applyAlignment="1" applyProtection="1">
      <alignment horizontal="center" vertical="center"/>
      <protection locked="0"/>
    </xf>
    <xf numFmtId="4" fontId="51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1">
      <alignment/>
      <protection/>
    </xf>
    <xf numFmtId="4" fontId="42" fillId="42" borderId="10" xfId="82" applyNumberFormat="1" applyFont="1" applyFill="1" applyBorder="1">
      <alignment/>
      <protection/>
    </xf>
    <xf numFmtId="4" fontId="42" fillId="42" borderId="10" xfId="82" applyNumberFormat="1" applyFont="1" applyFill="1" applyBorder="1">
      <alignment/>
      <protection/>
    </xf>
    <xf numFmtId="4" fontId="42" fillId="0" borderId="0" xfId="82" applyNumberFormat="1" applyFont="1">
      <alignment/>
      <protection/>
    </xf>
    <xf numFmtId="4" fontId="42" fillId="0" borderId="10" xfId="82" applyNumberFormat="1" applyFont="1" applyBorder="1" applyAlignment="1">
      <alignment wrapText="1"/>
      <protection/>
    </xf>
    <xf numFmtId="4" fontId="42" fillId="0" borderId="10" xfId="82" applyNumberFormat="1" applyFont="1" applyBorder="1">
      <alignment/>
      <protection/>
    </xf>
    <xf numFmtId="4" fontId="42" fillId="37" borderId="10" xfId="82" applyNumberFormat="1" applyFont="1" applyFill="1" applyBorder="1">
      <alignment/>
      <protection/>
    </xf>
    <xf numFmtId="4" fontId="42" fillId="0" borderId="0" xfId="82" applyNumberFormat="1" applyFont="1">
      <alignment/>
      <protection/>
    </xf>
    <xf numFmtId="4" fontId="42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Fill="1" applyBorder="1">
      <alignment/>
      <protection/>
    </xf>
    <xf numFmtId="4" fontId="11" fillId="0" borderId="10" xfId="82" applyNumberFormat="1" applyFont="1" applyBorder="1">
      <alignment/>
      <protection/>
    </xf>
    <xf numFmtId="4" fontId="11" fillId="0" borderId="0" xfId="82" applyNumberFormat="1" applyFont="1">
      <alignment/>
      <protection/>
    </xf>
    <xf numFmtId="4" fontId="11" fillId="0" borderId="10" xfId="82" applyNumberFormat="1" applyFont="1" applyBorder="1" applyAlignment="1">
      <alignment wrapText="1"/>
      <protection/>
    </xf>
    <xf numFmtId="4" fontId="11" fillId="37" borderId="10" xfId="82" applyNumberFormat="1" applyFont="1" applyFill="1" applyBorder="1">
      <alignment/>
      <protection/>
    </xf>
    <xf numFmtId="4" fontId="11" fillId="0" borderId="0" xfId="82" applyNumberFormat="1" applyFont="1" applyFill="1">
      <alignment/>
      <protection/>
    </xf>
    <xf numFmtId="4" fontId="11" fillId="0" borderId="10" xfId="82" applyNumberFormat="1" applyBorder="1">
      <alignment/>
      <protection/>
    </xf>
    <xf numFmtId="4" fontId="11" fillId="0" borderId="0" xfId="82" applyNumberFormat="1">
      <alignment/>
      <protection/>
    </xf>
    <xf numFmtId="4" fontId="11" fillId="0" borderId="10" xfId="82" applyNumberFormat="1" applyBorder="1" applyAlignment="1">
      <alignment wrapText="1"/>
      <protection/>
    </xf>
    <xf numFmtId="4" fontId="42" fillId="0" borderId="10" xfId="82" applyNumberFormat="1" applyFont="1" applyBorder="1">
      <alignment/>
      <protection/>
    </xf>
    <xf numFmtId="4" fontId="52" fillId="0" borderId="10" xfId="82" applyNumberFormat="1" applyFont="1" applyBorder="1">
      <alignment/>
      <protection/>
    </xf>
    <xf numFmtId="4" fontId="11" fillId="0" borderId="10" xfId="82" applyNumberFormat="1" applyFont="1" applyFill="1" applyBorder="1" applyAlignment="1">
      <alignment wrapText="1"/>
      <protection/>
    </xf>
    <xf numFmtId="4" fontId="11" fillId="0" borderId="10" xfId="82" applyNumberFormat="1" applyFill="1" applyBorder="1">
      <alignment/>
      <protection/>
    </xf>
    <xf numFmtId="3" fontId="106" fillId="0" borderId="10" xfId="71" applyNumberFormat="1" applyFont="1" applyFill="1" applyBorder="1" applyAlignment="1" applyProtection="1">
      <alignment horizontal="right"/>
      <protection locked="0"/>
    </xf>
    <xf numFmtId="0" fontId="102" fillId="0" borderId="0" xfId="0" applyFont="1" applyAlignment="1">
      <alignment horizontal="center"/>
    </xf>
    <xf numFmtId="0" fontId="102" fillId="0" borderId="0" xfId="0" applyFont="1" applyAlignment="1">
      <alignment horizontal="center" wrapText="1"/>
    </xf>
    <xf numFmtId="0" fontId="20" fillId="0" borderId="15" xfId="79" applyFont="1" applyFill="1" applyBorder="1" applyAlignment="1">
      <alignment vertical="center"/>
      <protection/>
    </xf>
    <xf numFmtId="0" fontId="3" fillId="43" borderId="10" xfId="0" applyFont="1" applyFill="1" applyBorder="1" applyAlignment="1">
      <alignment horizontal="center"/>
    </xf>
    <xf numFmtId="3" fontId="4" fillId="43" borderId="10" xfId="0" applyNumberFormat="1" applyFont="1" applyFill="1" applyBorder="1" applyAlignment="1">
      <alignment horizontal="center" vertical="center" wrapText="1"/>
    </xf>
    <xf numFmtId="3" fontId="3" fillId="43" borderId="10" xfId="79" applyNumberFormat="1" applyFont="1" applyFill="1" applyBorder="1" applyAlignment="1">
      <alignment horizontal="right" vertical="center" wrapText="1"/>
      <protection/>
    </xf>
    <xf numFmtId="3" fontId="4" fillId="43" borderId="10" xfId="79" applyNumberFormat="1" applyFont="1" applyFill="1" applyBorder="1" applyAlignment="1">
      <alignment horizontal="right" vertical="center" wrapText="1"/>
      <protection/>
    </xf>
    <xf numFmtId="0" fontId="97" fillId="43" borderId="0" xfId="0" applyFont="1" applyFill="1" applyAlignment="1">
      <alignment/>
    </xf>
    <xf numFmtId="3" fontId="4" fillId="43" borderId="13" xfId="79" applyNumberFormat="1" applyFont="1" applyFill="1" applyBorder="1" applyAlignment="1">
      <alignment horizontal="right" vertical="center" wrapText="1"/>
      <protection/>
    </xf>
    <xf numFmtId="0" fontId="98" fillId="4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9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0" fillId="0" borderId="0" xfId="79" applyFont="1" applyFill="1" applyBorder="1" applyAlignment="1">
      <alignment vertical="center" wrapText="1"/>
      <protection/>
    </xf>
    <xf numFmtId="3" fontId="8" fillId="0" borderId="10" xfId="0" applyNumberFormat="1" applyFont="1" applyFill="1" applyBorder="1" applyAlignment="1">
      <alignment/>
    </xf>
    <xf numFmtId="3" fontId="9" fillId="33" borderId="10" xfId="79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/>
    </xf>
    <xf numFmtId="3" fontId="74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/>
    </xf>
    <xf numFmtId="0" fontId="29" fillId="0" borderId="10" xfId="60" applyFont="1" applyFill="1" applyBorder="1" applyAlignment="1">
      <alignment horizontal="left"/>
      <protection/>
    </xf>
    <xf numFmtId="4" fontId="45" fillId="44" borderId="10" xfId="80" applyNumberFormat="1" applyFont="1" applyFill="1" applyBorder="1" applyAlignment="1" applyProtection="1">
      <alignment/>
      <protection locked="0"/>
    </xf>
    <xf numFmtId="0" fontId="11" fillId="0" borderId="10" xfId="80" applyFont="1" applyBorder="1">
      <alignment/>
      <protection/>
    </xf>
    <xf numFmtId="4" fontId="11" fillId="0" borderId="10" xfId="80" applyNumberFormat="1" applyFont="1" applyBorder="1">
      <alignment/>
      <protection/>
    </xf>
    <xf numFmtId="0" fontId="12" fillId="0" borderId="0" xfId="81" applyFont="1" applyBorder="1">
      <alignment/>
      <protection/>
    </xf>
    <xf numFmtId="0" fontId="27" fillId="0" borderId="0" xfId="64" applyFont="1" applyFill="1" applyBorder="1" applyAlignment="1">
      <alignment horizontal="center"/>
      <protection/>
    </xf>
    <xf numFmtId="0" fontId="30" fillId="0" borderId="0" xfId="64" applyFont="1" applyFill="1" applyBorder="1" applyAlignment="1">
      <alignment horizontal="center"/>
      <protection/>
    </xf>
    <xf numFmtId="3" fontId="4" fillId="0" borderId="0" xfId="71" applyNumberFormat="1" applyFont="1" applyFill="1" applyBorder="1" applyAlignment="1" applyProtection="1">
      <alignment vertical="center"/>
      <protection locked="0"/>
    </xf>
    <xf numFmtId="3" fontId="46" fillId="0" borderId="0" xfId="71" applyNumberFormat="1" applyFont="1" applyFill="1" applyBorder="1" applyAlignment="1" applyProtection="1">
      <alignment horizontal="center" vertical="center" wrapText="1"/>
      <protection locked="0"/>
    </xf>
    <xf numFmtId="3" fontId="46" fillId="0" borderId="0" xfId="78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71" applyNumberFormat="1" applyFont="1" applyFill="1" applyBorder="1" applyAlignment="1" applyProtection="1">
      <alignment/>
      <protection locked="0"/>
    </xf>
    <xf numFmtId="3" fontId="4" fillId="0" borderId="0" xfId="78" applyNumberFormat="1" applyFont="1" applyFill="1" applyBorder="1" applyAlignment="1" applyProtection="1">
      <alignment horizontal="right"/>
      <protection locked="0"/>
    </xf>
    <xf numFmtId="3" fontId="26" fillId="0" borderId="0" xfId="78" applyNumberFormat="1" applyFont="1" applyFill="1" applyBorder="1" applyAlignment="1" applyProtection="1">
      <alignment horizontal="right"/>
      <protection locked="0"/>
    </xf>
    <xf numFmtId="3" fontId="26" fillId="0" borderId="0" xfId="78" applyNumberFormat="1" applyFont="1" applyFill="1" applyBorder="1" applyAlignment="1" applyProtection="1">
      <alignment/>
      <protection locked="0"/>
    </xf>
    <xf numFmtId="3" fontId="3" fillId="0" borderId="0" xfId="71" applyNumberFormat="1" applyFont="1" applyFill="1" applyBorder="1" applyAlignment="1" applyProtection="1">
      <alignment/>
      <protection locked="0"/>
    </xf>
    <xf numFmtId="3" fontId="4" fillId="0" borderId="0" xfId="71" applyNumberFormat="1" applyFont="1" applyFill="1" applyBorder="1" applyAlignment="1" applyProtection="1">
      <alignment horizontal="right"/>
      <protection locked="0"/>
    </xf>
    <xf numFmtId="3" fontId="4" fillId="0" borderId="0" xfId="71" applyNumberFormat="1" applyFont="1" applyFill="1" applyBorder="1" applyAlignment="1" applyProtection="1">
      <alignment wrapText="1"/>
      <protection locked="0"/>
    </xf>
    <xf numFmtId="3" fontId="3" fillId="0" borderId="0" xfId="71" applyNumberFormat="1" applyFont="1" applyFill="1" applyBorder="1" applyAlignment="1" applyProtection="1">
      <alignment wrapText="1"/>
      <protection locked="0"/>
    </xf>
    <xf numFmtId="3" fontId="3" fillId="0" borderId="0" xfId="71" applyNumberFormat="1" applyFont="1" applyFill="1" applyBorder="1" applyAlignment="1" applyProtection="1">
      <alignment horizontal="right"/>
      <protection locked="0"/>
    </xf>
    <xf numFmtId="0" fontId="45" fillId="0" borderId="10" xfId="60" applyFont="1" applyFill="1" applyBorder="1" applyAlignment="1">
      <alignment horizontal="center"/>
      <protection/>
    </xf>
    <xf numFmtId="4" fontId="4" fillId="0" borderId="10" xfId="71" applyNumberFormat="1" applyFont="1" applyFill="1" applyBorder="1" applyAlignment="1" applyProtection="1">
      <alignment/>
      <protection locked="0"/>
    </xf>
    <xf numFmtId="0" fontId="11" fillId="0" borderId="0" xfId="76">
      <alignment/>
      <protection/>
    </xf>
    <xf numFmtId="4" fontId="27" fillId="40" borderId="10" xfId="76" applyNumberFormat="1" applyFont="1" applyFill="1" applyBorder="1" applyAlignment="1" applyProtection="1">
      <alignment/>
      <protection locked="0"/>
    </xf>
    <xf numFmtId="0" fontId="102" fillId="0" borderId="0" xfId="0" applyFont="1" applyAlignment="1">
      <alignment horizontal="center"/>
    </xf>
    <xf numFmtId="3" fontId="4" fillId="33" borderId="10" xfId="79" applyNumberFormat="1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20" fillId="0" borderId="10" xfId="79" applyFont="1" applyFill="1" applyBorder="1" applyAlignment="1">
      <alignment vertical="center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0" fontId="10" fillId="0" borderId="10" xfId="79" applyFont="1" applyFill="1" applyBorder="1" applyAlignment="1">
      <alignment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20" fillId="0" borderId="10" xfId="79" applyFont="1" applyFill="1" applyBorder="1" applyAlignment="1">
      <alignment vertical="center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4" fillId="0" borderId="17" xfId="79" applyFont="1" applyFill="1" applyBorder="1" applyAlignment="1">
      <alignment horizontal="center" vertical="center" wrapText="1"/>
      <protection/>
    </xf>
    <xf numFmtId="0" fontId="4" fillId="33" borderId="12" xfId="79" applyFont="1" applyFill="1" applyBorder="1" applyAlignment="1">
      <alignment horizontal="left" vertical="center" wrapText="1"/>
      <protection/>
    </xf>
    <xf numFmtId="0" fontId="4" fillId="33" borderId="14" xfId="79" applyFont="1" applyFill="1" applyBorder="1" applyAlignment="1">
      <alignment horizontal="left" vertical="center" wrapText="1"/>
      <protection/>
    </xf>
    <xf numFmtId="3" fontId="4" fillId="33" borderId="12" xfId="79" applyNumberFormat="1" applyFont="1" applyFill="1" applyBorder="1" applyAlignment="1">
      <alignment vertical="center" wrapText="1"/>
      <protection/>
    </xf>
    <xf numFmtId="3" fontId="4" fillId="33" borderId="14" xfId="79" applyNumberFormat="1" applyFont="1" applyFill="1" applyBorder="1" applyAlignment="1">
      <alignment vertical="center" wrapText="1"/>
      <protection/>
    </xf>
    <xf numFmtId="0" fontId="4" fillId="33" borderId="10" xfId="79" applyFont="1" applyFill="1" applyBorder="1" applyAlignment="1">
      <alignment vertical="center"/>
      <protection/>
    </xf>
    <xf numFmtId="3" fontId="4" fillId="33" borderId="12" xfId="79" applyNumberFormat="1" applyFont="1" applyFill="1" applyBorder="1" applyAlignment="1">
      <alignment horizontal="right" wrapText="1"/>
      <protection/>
    </xf>
    <xf numFmtId="3" fontId="4" fillId="33" borderId="18" xfId="79" applyNumberFormat="1" applyFont="1" applyFill="1" applyBorder="1" applyAlignment="1">
      <alignment horizontal="right" wrapText="1"/>
      <protection/>
    </xf>
    <xf numFmtId="3" fontId="4" fillId="33" borderId="14" xfId="79" applyNumberFormat="1" applyFont="1" applyFill="1" applyBorder="1" applyAlignment="1">
      <alignment horizontal="right" wrapText="1"/>
      <protection/>
    </xf>
    <xf numFmtId="0" fontId="102" fillId="0" borderId="0" xfId="0" applyFont="1" applyAlignment="1">
      <alignment horizontal="center" wrapText="1"/>
    </xf>
    <xf numFmtId="3" fontId="4" fillId="33" borderId="12" xfId="79" applyNumberFormat="1" applyFont="1" applyFill="1" applyBorder="1" applyAlignment="1">
      <alignment horizontal="right" vertical="center" wrapText="1"/>
      <protection/>
    </xf>
    <xf numFmtId="3" fontId="4" fillId="33" borderId="14" xfId="79" applyNumberFormat="1" applyFont="1" applyFill="1" applyBorder="1" applyAlignment="1">
      <alignment horizontal="right" vertical="center" wrapText="1"/>
      <protection/>
    </xf>
    <xf numFmtId="0" fontId="20" fillId="0" borderId="15" xfId="79" applyFont="1" applyFill="1" applyBorder="1" applyAlignment="1">
      <alignment vertical="center" wrapText="1"/>
      <protection/>
    </xf>
    <xf numFmtId="0" fontId="20" fillId="0" borderId="16" xfId="79" applyFont="1" applyFill="1" applyBorder="1" applyAlignment="1">
      <alignment vertical="center" wrapText="1"/>
      <protection/>
    </xf>
    <xf numFmtId="0" fontId="20" fillId="0" borderId="17" xfId="79" applyFont="1" applyFill="1" applyBorder="1" applyAlignment="1">
      <alignment vertical="center" wrapText="1"/>
      <protection/>
    </xf>
    <xf numFmtId="3" fontId="4" fillId="33" borderId="12" xfId="79" applyNumberFormat="1" applyFont="1" applyFill="1" applyBorder="1" applyAlignment="1">
      <alignment horizontal="center" wrapText="1"/>
      <protection/>
    </xf>
    <xf numFmtId="3" fontId="4" fillId="33" borderId="18" xfId="79" applyNumberFormat="1" applyFont="1" applyFill="1" applyBorder="1" applyAlignment="1">
      <alignment horizontal="center" wrapText="1"/>
      <protection/>
    </xf>
    <xf numFmtId="3" fontId="4" fillId="33" borderId="14" xfId="79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 horizontal="center" wrapText="1"/>
    </xf>
    <xf numFmtId="0" fontId="27" fillId="0" borderId="0" xfId="64" applyFont="1" applyBorder="1" applyAlignment="1">
      <alignment horizontal="center"/>
      <protection/>
    </xf>
    <xf numFmtId="4" fontId="37" fillId="0" borderId="12" xfId="71" applyNumberFormat="1" applyFont="1" applyFill="1" applyBorder="1" applyAlignment="1" applyProtection="1">
      <alignment horizontal="center" vertical="center"/>
      <protection locked="0"/>
    </xf>
    <xf numFmtId="4" fontId="37" fillId="0" borderId="14" xfId="71" applyNumberFormat="1" applyFont="1" applyFill="1" applyBorder="1" applyAlignment="1" applyProtection="1">
      <alignment horizontal="center" vertical="center"/>
      <protection locked="0"/>
    </xf>
    <xf numFmtId="4" fontId="37" fillId="0" borderId="15" xfId="71" applyNumberFormat="1" applyFont="1" applyFill="1" applyBorder="1" applyAlignment="1" applyProtection="1">
      <alignment horizontal="center" vertical="center"/>
      <protection locked="0"/>
    </xf>
    <xf numFmtId="4" fontId="37" fillId="0" borderId="16" xfId="71" applyNumberFormat="1" applyFont="1" applyFill="1" applyBorder="1" applyAlignment="1" applyProtection="1">
      <alignment horizontal="center" vertical="center"/>
      <protection locked="0"/>
    </xf>
    <xf numFmtId="4" fontId="37" fillId="0" borderId="17" xfId="71" applyNumberFormat="1" applyFont="1" applyFill="1" applyBorder="1" applyAlignment="1" applyProtection="1">
      <alignment horizontal="center" vertical="center"/>
      <protection locked="0"/>
    </xf>
    <xf numFmtId="4" fontId="37" fillId="0" borderId="15" xfId="71" applyNumberFormat="1" applyFont="1" applyFill="1" applyBorder="1" applyAlignment="1" applyProtection="1">
      <alignment horizontal="center" wrapText="1"/>
      <protection locked="0"/>
    </xf>
    <xf numFmtId="4" fontId="37" fillId="0" borderId="16" xfId="71" applyNumberFormat="1" applyFont="1" applyFill="1" applyBorder="1" applyAlignment="1" applyProtection="1">
      <alignment horizontal="center" wrapText="1"/>
      <protection locked="0"/>
    </xf>
    <xf numFmtId="4" fontId="37" fillId="0" borderId="17" xfId="71" applyNumberFormat="1" applyFont="1" applyFill="1" applyBorder="1" applyAlignment="1" applyProtection="1">
      <alignment horizontal="center" wrapText="1"/>
      <protection locked="0"/>
    </xf>
    <xf numFmtId="4" fontId="37" fillId="0" borderId="15" xfId="71" applyNumberFormat="1" applyFont="1" applyFill="1" applyBorder="1" applyAlignment="1" applyProtection="1">
      <alignment horizontal="center"/>
      <protection locked="0"/>
    </xf>
    <xf numFmtId="4" fontId="37" fillId="0" borderId="16" xfId="71" applyNumberFormat="1" applyFont="1" applyFill="1" applyBorder="1" applyAlignment="1" applyProtection="1">
      <alignment horizontal="center"/>
      <protection locked="0"/>
    </xf>
    <xf numFmtId="4" fontId="37" fillId="0" borderId="17" xfId="71" applyNumberFormat="1" applyFont="1" applyFill="1" applyBorder="1" applyAlignment="1" applyProtection="1">
      <alignment horizontal="center"/>
      <protection locked="0"/>
    </xf>
    <xf numFmtId="0" fontId="27" fillId="0" borderId="0" xfId="60" applyFont="1" applyBorder="1" applyAlignment="1">
      <alignment horizontal="center"/>
      <protection/>
    </xf>
    <xf numFmtId="0" fontId="34" fillId="0" borderId="0" xfId="64" applyFont="1" applyBorder="1" applyAlignment="1">
      <alignment horizontal="center"/>
      <protection/>
    </xf>
    <xf numFmtId="0" fontId="27" fillId="0" borderId="0" xfId="67" applyFont="1" applyBorder="1" applyAlignment="1">
      <alignment horizontal="center"/>
      <protection/>
    </xf>
    <xf numFmtId="0" fontId="5" fillId="0" borderId="0" xfId="77" applyFont="1" applyFill="1" applyAlignment="1">
      <alignment horizont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9" applyFont="1" applyFill="1" applyBorder="1" applyAlignment="1">
      <alignment horizontal="center" vertical="center" wrapText="1"/>
      <protection/>
    </xf>
    <xf numFmtId="0" fontId="4" fillId="0" borderId="14" xfId="79" applyFont="1" applyFill="1" applyBorder="1" applyAlignment="1">
      <alignment horizontal="center"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  <xf numFmtId="3" fontId="98" fillId="0" borderId="0" xfId="68" applyNumberFormat="1" applyFont="1" applyBorder="1" applyAlignment="1">
      <alignment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baglad" xfId="71"/>
    <cellStyle name="Normál_Baglad 2007. költségvetés 2" xfId="72"/>
    <cellStyle name="Normál_baglad rövidlej." xfId="73"/>
    <cellStyle name="Normál_Bagladbef. pénzügyi eszk." xfId="74"/>
    <cellStyle name="Normál_belsősárd tárgyi eszközök" xfId="75"/>
    <cellStyle name="Normál_gosztola" xfId="76"/>
    <cellStyle name="Normál_ktgv2004" xfId="77"/>
    <cellStyle name="Normál_ljfa követelés.2005xlr" xfId="78"/>
    <cellStyle name="Normál_Munka1" xfId="79"/>
    <cellStyle name="Normál_resznek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3"/>
  <sheetViews>
    <sheetView tabSelected="1" zoomScalePageLayoutView="0" workbookViewId="0" topLeftCell="I1">
      <selection activeCell="AF11" sqref="AF1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3" width="11.421875" style="0" customWidth="1"/>
    <col min="4" max="5" width="12.57421875" style="0" customWidth="1"/>
    <col min="6" max="6" width="12.28125" style="0" customWidth="1"/>
    <col min="7" max="7" width="12.7109375" style="0" customWidth="1"/>
    <col min="8" max="8" width="13.28125" style="0" customWidth="1"/>
    <col min="9" max="11" width="14.7109375" style="0" customWidth="1"/>
    <col min="12" max="12" width="13.140625" style="0" customWidth="1"/>
    <col min="13" max="14" width="14.7109375" style="0" customWidth="1"/>
    <col min="15" max="15" width="25.7109375" style="0" customWidth="1"/>
    <col min="16" max="16" width="11.00390625" style="0" customWidth="1"/>
    <col min="17" max="17" width="12.00390625" style="0" customWidth="1"/>
    <col min="18" max="18" width="11.8515625" style="0" customWidth="1"/>
    <col min="19" max="27" width="14.7109375" style="0" customWidth="1"/>
  </cols>
  <sheetData>
    <row r="1" spans="1:25" s="2" customFormat="1" ht="15.75">
      <c r="A1" s="351" t="s">
        <v>522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</row>
    <row r="2" s="137" customFormat="1" ht="15" customHeight="1">
      <c r="B2" s="138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45</v>
      </c>
      <c r="H3" s="1" t="s">
        <v>46</v>
      </c>
      <c r="I3" s="1" t="s">
        <v>47</v>
      </c>
      <c r="J3" s="1" t="s">
        <v>88</v>
      </c>
      <c r="K3" s="1" t="s">
        <v>89</v>
      </c>
      <c r="L3" s="1" t="s">
        <v>48</v>
      </c>
      <c r="M3" s="1" t="s">
        <v>90</v>
      </c>
      <c r="N3" s="1" t="s">
        <v>91</v>
      </c>
      <c r="O3" s="1" t="s">
        <v>92</v>
      </c>
      <c r="P3" s="1" t="s">
        <v>547</v>
      </c>
      <c r="Q3" s="1" t="s">
        <v>912</v>
      </c>
      <c r="R3" s="1" t="s">
        <v>548</v>
      </c>
      <c r="S3" s="1" t="s">
        <v>549</v>
      </c>
      <c r="T3" s="1" t="s">
        <v>913</v>
      </c>
      <c r="U3" s="1" t="s">
        <v>569</v>
      </c>
      <c r="V3" s="1" t="s">
        <v>570</v>
      </c>
      <c r="W3" s="1" t="s">
        <v>571</v>
      </c>
      <c r="X3" s="1" t="s">
        <v>572</v>
      </c>
      <c r="Y3" s="1" t="s">
        <v>573</v>
      </c>
      <c r="Z3" s="1" t="s">
        <v>914</v>
      </c>
      <c r="AA3" s="1" t="s">
        <v>574</v>
      </c>
    </row>
    <row r="4" spans="1:27" s="11" customFormat="1" ht="15.75">
      <c r="A4" s="1">
        <v>1</v>
      </c>
      <c r="B4" s="353" t="s">
        <v>9</v>
      </c>
      <c r="C4" s="353" t="s">
        <v>372</v>
      </c>
      <c r="D4" s="353"/>
      <c r="E4" s="353"/>
      <c r="F4" s="353" t="s">
        <v>107</v>
      </c>
      <c r="G4" s="353"/>
      <c r="H4" s="353"/>
      <c r="I4" s="353" t="s">
        <v>108</v>
      </c>
      <c r="J4" s="353"/>
      <c r="K4" s="353"/>
      <c r="L4" s="353" t="s">
        <v>5</v>
      </c>
      <c r="M4" s="353"/>
      <c r="N4" s="353"/>
      <c r="O4" s="353" t="s">
        <v>9</v>
      </c>
      <c r="P4" s="353" t="s">
        <v>372</v>
      </c>
      <c r="Q4" s="353"/>
      <c r="R4" s="353"/>
      <c r="S4" s="353" t="s">
        <v>107</v>
      </c>
      <c r="T4" s="353"/>
      <c r="U4" s="353"/>
      <c r="V4" s="353" t="s">
        <v>108</v>
      </c>
      <c r="W4" s="353"/>
      <c r="X4" s="353"/>
      <c r="Y4" s="353" t="s">
        <v>5</v>
      </c>
      <c r="Z4" s="353"/>
      <c r="AA4" s="353"/>
    </row>
    <row r="5" spans="1:27" s="11" customFormat="1" ht="15.75" customHeight="1">
      <c r="A5" s="1">
        <v>2</v>
      </c>
      <c r="B5" s="353"/>
      <c r="C5" s="87" t="s">
        <v>4</v>
      </c>
      <c r="D5" s="308" t="s">
        <v>602</v>
      </c>
      <c r="E5" s="40" t="s">
        <v>593</v>
      </c>
      <c r="F5" s="87" t="s">
        <v>4</v>
      </c>
      <c r="G5" s="308" t="s">
        <v>602</v>
      </c>
      <c r="H5" s="40" t="s">
        <v>593</v>
      </c>
      <c r="I5" s="87" t="s">
        <v>4</v>
      </c>
      <c r="J5" s="308" t="s">
        <v>602</v>
      </c>
      <c r="K5" s="40" t="s">
        <v>593</v>
      </c>
      <c r="L5" s="87" t="s">
        <v>4</v>
      </c>
      <c r="M5" s="308" t="s">
        <v>602</v>
      </c>
      <c r="N5" s="40" t="s">
        <v>593</v>
      </c>
      <c r="O5" s="353"/>
      <c r="P5" s="87" t="s">
        <v>4</v>
      </c>
      <c r="Q5" s="308" t="s">
        <v>602</v>
      </c>
      <c r="R5" s="40" t="s">
        <v>593</v>
      </c>
      <c r="S5" s="87" t="s">
        <v>4</v>
      </c>
      <c r="T5" s="308" t="s">
        <v>602</v>
      </c>
      <c r="U5" s="40" t="s">
        <v>593</v>
      </c>
      <c r="V5" s="87" t="s">
        <v>4</v>
      </c>
      <c r="W5" s="308" t="s">
        <v>602</v>
      </c>
      <c r="X5" s="40" t="s">
        <v>593</v>
      </c>
      <c r="Y5" s="87" t="s">
        <v>4</v>
      </c>
      <c r="Z5" s="308" t="s">
        <v>602</v>
      </c>
      <c r="AA5" s="40" t="s">
        <v>593</v>
      </c>
    </row>
    <row r="6" spans="1:27" s="94" customFormat="1" ht="16.5">
      <c r="A6" s="1">
        <v>3</v>
      </c>
      <c r="B6" s="354" t="s">
        <v>42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 t="s">
        <v>119</v>
      </c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 s="11" customFormat="1" ht="47.25">
      <c r="A7" s="1">
        <v>4</v>
      </c>
      <c r="B7" s="89" t="s">
        <v>274</v>
      </c>
      <c r="C7" s="5">
        <f>Bevételek!C94</f>
        <v>0</v>
      </c>
      <c r="D7" s="5">
        <f>Bevételek!D94</f>
        <v>0</v>
      </c>
      <c r="E7" s="5">
        <f>Bevételek!E94</f>
        <v>0</v>
      </c>
      <c r="F7" s="5">
        <f>Bevételek!C95</f>
        <v>45331580</v>
      </c>
      <c r="G7" s="5">
        <f>Bevételek!D95</f>
        <v>53432438</v>
      </c>
      <c r="H7" s="5">
        <f>Bevételek!E95</f>
        <v>53316438</v>
      </c>
      <c r="I7" s="5">
        <f>Bevételek!C96</f>
        <v>0</v>
      </c>
      <c r="J7" s="5">
        <f>Bevételek!D96</f>
        <v>0</v>
      </c>
      <c r="K7" s="5">
        <f>Bevételek!E96</f>
        <v>0</v>
      </c>
      <c r="L7" s="5">
        <f aca="true" t="shared" si="0" ref="L7:N10">C7+F7+I7</f>
        <v>45331580</v>
      </c>
      <c r="M7" s="5">
        <f t="shared" si="0"/>
        <v>53432438</v>
      </c>
      <c r="N7" s="5">
        <f t="shared" si="0"/>
        <v>53316438</v>
      </c>
      <c r="O7" s="91" t="s">
        <v>34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25957870</v>
      </c>
      <c r="T7" s="5">
        <f>Kiadás!D9</f>
        <v>26458920</v>
      </c>
      <c r="U7" s="5">
        <f>Kiadás!E9</f>
        <v>25690638</v>
      </c>
      <c r="V7" s="5">
        <f>Kiadás!C10</f>
        <v>1385600</v>
      </c>
      <c r="W7" s="5">
        <f>Kiadás!D10</f>
        <v>1470284</v>
      </c>
      <c r="X7" s="5">
        <f>Kiadás!E10</f>
        <v>1346820</v>
      </c>
      <c r="Y7" s="5">
        <f aca="true" t="shared" si="1" ref="Y7:AA11">P7+S7+V7</f>
        <v>27343470</v>
      </c>
      <c r="Z7" s="5">
        <f t="shared" si="1"/>
        <v>27929204</v>
      </c>
      <c r="AA7" s="5">
        <f t="shared" si="1"/>
        <v>27037458</v>
      </c>
    </row>
    <row r="8" spans="1:27" s="11" customFormat="1" ht="45">
      <c r="A8" s="1">
        <v>5</v>
      </c>
      <c r="B8" s="89" t="s">
        <v>295</v>
      </c>
      <c r="C8" s="5">
        <f>Bevételek!C156</f>
        <v>0</v>
      </c>
      <c r="D8" s="5">
        <f>Bevételek!D156</f>
        <v>0</v>
      </c>
      <c r="E8" s="5">
        <f>Bevételek!E156</f>
        <v>0</v>
      </c>
      <c r="F8" s="5">
        <f>Bevételek!C157</f>
        <v>765000</v>
      </c>
      <c r="G8" s="5">
        <f>Bevételek!D157</f>
        <v>958936</v>
      </c>
      <c r="H8" s="5">
        <f>Bevételek!E157</f>
        <v>808093</v>
      </c>
      <c r="I8" s="5">
        <f>Bevételek!C158</f>
        <v>3289000</v>
      </c>
      <c r="J8" s="5">
        <f>Bevételek!D158</f>
        <v>4968806</v>
      </c>
      <c r="K8" s="5">
        <f>Bevételek!E158</f>
        <v>4968806</v>
      </c>
      <c r="L8" s="5">
        <f t="shared" si="0"/>
        <v>4054000</v>
      </c>
      <c r="M8" s="5">
        <f t="shared" si="0"/>
        <v>5927742</v>
      </c>
      <c r="N8" s="5">
        <f t="shared" si="0"/>
        <v>5776899</v>
      </c>
      <c r="O8" s="91" t="s">
        <v>74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3940783</v>
      </c>
      <c r="T8" s="5">
        <f>Kiadás!D13</f>
        <v>4028591</v>
      </c>
      <c r="U8" s="5">
        <f>Kiadás!E13</f>
        <v>3816683</v>
      </c>
      <c r="V8" s="5">
        <f>Kiadás!C14</f>
        <v>386197</v>
      </c>
      <c r="W8" s="5">
        <f>Kiadás!D14</f>
        <v>428513</v>
      </c>
      <c r="X8" s="5">
        <f>Kiadás!E14</f>
        <v>367735</v>
      </c>
      <c r="Y8" s="5">
        <f t="shared" si="1"/>
        <v>4326980</v>
      </c>
      <c r="Z8" s="5">
        <f t="shared" si="1"/>
        <v>4457104</v>
      </c>
      <c r="AA8" s="5">
        <f t="shared" si="1"/>
        <v>4184418</v>
      </c>
    </row>
    <row r="9" spans="1:27" s="11" customFormat="1" ht="15.75">
      <c r="A9" s="1">
        <v>6</v>
      </c>
      <c r="B9" s="89" t="s">
        <v>42</v>
      </c>
      <c r="C9" s="5">
        <f>Bevételek!C214</f>
        <v>0</v>
      </c>
      <c r="D9" s="5">
        <f>Bevételek!D214</f>
        <v>0</v>
      </c>
      <c r="E9" s="5">
        <f>Bevételek!E214</f>
        <v>0</v>
      </c>
      <c r="F9" s="5">
        <f>Bevételek!C215</f>
        <v>5456396</v>
      </c>
      <c r="G9" s="5">
        <f>Bevételek!D215</f>
        <v>5687524</v>
      </c>
      <c r="H9" s="5">
        <f>Bevételek!E215</f>
        <v>4562607</v>
      </c>
      <c r="I9" s="5">
        <f>Bevételek!C216</f>
        <v>0</v>
      </c>
      <c r="J9" s="5">
        <f>Bevételek!D216</f>
        <v>0</v>
      </c>
      <c r="K9" s="5">
        <f>Bevételek!E216</f>
        <v>0</v>
      </c>
      <c r="L9" s="5">
        <f t="shared" si="0"/>
        <v>5456396</v>
      </c>
      <c r="M9" s="5">
        <f t="shared" si="0"/>
        <v>5687524</v>
      </c>
      <c r="N9" s="5">
        <f t="shared" si="0"/>
        <v>4562607</v>
      </c>
      <c r="O9" s="91" t="s">
        <v>75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14126051</v>
      </c>
      <c r="T9" s="5">
        <f>Kiadás!D17</f>
        <v>15517961</v>
      </c>
      <c r="U9" s="5">
        <f>Kiadás!E17</f>
        <v>13230705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14126051</v>
      </c>
      <c r="Z9" s="5">
        <f t="shared" si="1"/>
        <v>15517961</v>
      </c>
      <c r="AA9" s="5">
        <f t="shared" si="1"/>
        <v>13230705</v>
      </c>
    </row>
    <row r="10" spans="1:27" s="11" customFormat="1" ht="15.75">
      <c r="A10" s="1">
        <v>7</v>
      </c>
      <c r="B10" s="357" t="s">
        <v>353</v>
      </c>
      <c r="C10" s="352">
        <f>Bevételek!C248</f>
        <v>0</v>
      </c>
      <c r="D10" s="352">
        <f>Bevételek!D248</f>
        <v>0</v>
      </c>
      <c r="E10" s="352">
        <f>Bevételek!E248</f>
        <v>0</v>
      </c>
      <c r="F10" s="352">
        <f>Bevételek!C249</f>
        <v>177700</v>
      </c>
      <c r="G10" s="352">
        <f>Bevételek!D249</f>
        <v>227700</v>
      </c>
      <c r="H10" s="352">
        <f>Bevételek!E249</f>
        <v>90000</v>
      </c>
      <c r="I10" s="352">
        <f>Bevételek!C250</f>
        <v>0</v>
      </c>
      <c r="J10" s="352">
        <f>Bevételek!D250</f>
        <v>0</v>
      </c>
      <c r="K10" s="352">
        <f>Bevételek!E250</f>
        <v>0</v>
      </c>
      <c r="L10" s="352">
        <f t="shared" si="0"/>
        <v>177700</v>
      </c>
      <c r="M10" s="352">
        <f t="shared" si="0"/>
        <v>227700</v>
      </c>
      <c r="N10" s="352">
        <f t="shared" si="0"/>
        <v>90000</v>
      </c>
      <c r="O10" s="91" t="s">
        <v>76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2633600</v>
      </c>
      <c r="T10" s="5">
        <f>Kiadás!D62</f>
        <v>3655350</v>
      </c>
      <c r="U10" s="5">
        <f>Kiadás!E62</f>
        <v>3381550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2633600</v>
      </c>
      <c r="Z10" s="5">
        <f t="shared" si="1"/>
        <v>3655350</v>
      </c>
      <c r="AA10" s="5">
        <f t="shared" si="1"/>
        <v>3381550</v>
      </c>
    </row>
    <row r="11" spans="1:27" s="11" customFormat="1" ht="30">
      <c r="A11" s="1">
        <v>8</v>
      </c>
      <c r="B11" s="357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91" t="s">
        <v>77</v>
      </c>
      <c r="P11" s="5">
        <f>Kiadás!C123</f>
        <v>0</v>
      </c>
      <c r="Q11" s="5">
        <f>Kiadás!D123</f>
        <v>0</v>
      </c>
      <c r="R11" s="5">
        <f>Kiadás!E123</f>
        <v>0</v>
      </c>
      <c r="S11" s="5">
        <f>Kiadás!C124</f>
        <v>2799129</v>
      </c>
      <c r="T11" s="5">
        <f>Kiadás!D124</f>
        <v>5290218</v>
      </c>
      <c r="U11" s="5">
        <f>Kiadás!E124</f>
        <v>3146381</v>
      </c>
      <c r="V11" s="5">
        <f>Kiadás!C125</f>
        <v>0</v>
      </c>
      <c r="W11" s="5">
        <f>Kiadás!D125</f>
        <v>0</v>
      </c>
      <c r="X11" s="5">
        <f>Kiadás!E125</f>
        <v>0</v>
      </c>
      <c r="Y11" s="5">
        <f t="shared" si="1"/>
        <v>2799129</v>
      </c>
      <c r="Z11" s="5">
        <f t="shared" si="1"/>
        <v>5290218</v>
      </c>
      <c r="AA11" s="5">
        <f t="shared" si="1"/>
        <v>3146381</v>
      </c>
    </row>
    <row r="12" spans="1:27" s="11" customFormat="1" ht="15.75">
      <c r="A12" s="1">
        <v>9</v>
      </c>
      <c r="B12" s="90" t="s">
        <v>79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51730676</v>
      </c>
      <c r="G12" s="13">
        <f t="shared" si="2"/>
        <v>60306598</v>
      </c>
      <c r="H12" s="13">
        <f t="shared" si="2"/>
        <v>58777138</v>
      </c>
      <c r="I12" s="13">
        <f t="shared" si="2"/>
        <v>3289000</v>
      </c>
      <c r="J12" s="13">
        <f t="shared" si="2"/>
        <v>4968806</v>
      </c>
      <c r="K12" s="13">
        <f t="shared" si="2"/>
        <v>4968806</v>
      </c>
      <c r="L12" s="13">
        <f t="shared" si="2"/>
        <v>55019676</v>
      </c>
      <c r="M12" s="13">
        <f t="shared" si="2"/>
        <v>65275404</v>
      </c>
      <c r="N12" s="13">
        <f t="shared" si="2"/>
        <v>63745944</v>
      </c>
      <c r="O12" s="90" t="s">
        <v>80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49457433</v>
      </c>
      <c r="T12" s="13">
        <f t="shared" si="3"/>
        <v>54951040</v>
      </c>
      <c r="U12" s="13">
        <f t="shared" si="3"/>
        <v>49265957</v>
      </c>
      <c r="V12" s="13">
        <f t="shared" si="3"/>
        <v>1771797</v>
      </c>
      <c r="W12" s="13">
        <f t="shared" si="3"/>
        <v>1898797</v>
      </c>
      <c r="X12" s="13">
        <f t="shared" si="3"/>
        <v>1714555</v>
      </c>
      <c r="Y12" s="13">
        <f t="shared" si="3"/>
        <v>51229230</v>
      </c>
      <c r="Z12" s="13">
        <f t="shared" si="3"/>
        <v>56849837</v>
      </c>
      <c r="AA12" s="13">
        <f t="shared" si="3"/>
        <v>50980512</v>
      </c>
    </row>
    <row r="13" spans="1:27" s="11" customFormat="1" ht="15.75">
      <c r="A13" s="1">
        <v>10</v>
      </c>
      <c r="B13" s="92" t="s">
        <v>124</v>
      </c>
      <c r="C13" s="93">
        <f aca="true" t="shared" si="4" ref="C13:N13">C12-P12</f>
        <v>0</v>
      </c>
      <c r="D13" s="93">
        <f t="shared" si="4"/>
        <v>0</v>
      </c>
      <c r="E13" s="93">
        <f t="shared" si="4"/>
        <v>0</v>
      </c>
      <c r="F13" s="93">
        <f t="shared" si="4"/>
        <v>2273243</v>
      </c>
      <c r="G13" s="93">
        <f t="shared" si="4"/>
        <v>5355558</v>
      </c>
      <c r="H13" s="93">
        <f t="shared" si="4"/>
        <v>9511181</v>
      </c>
      <c r="I13" s="93">
        <f t="shared" si="4"/>
        <v>1517203</v>
      </c>
      <c r="J13" s="93">
        <f t="shared" si="4"/>
        <v>3070009</v>
      </c>
      <c r="K13" s="93">
        <f t="shared" si="4"/>
        <v>3254251</v>
      </c>
      <c r="L13" s="93">
        <f t="shared" si="4"/>
        <v>3790446</v>
      </c>
      <c r="M13" s="93">
        <f t="shared" si="4"/>
        <v>8425567</v>
      </c>
      <c r="N13" s="93">
        <f t="shared" si="4"/>
        <v>12765432</v>
      </c>
      <c r="O13" s="356" t="s">
        <v>110</v>
      </c>
      <c r="P13" s="355">
        <f>Kiadás!C152</f>
        <v>0</v>
      </c>
      <c r="Q13" s="355">
        <f>Kiadás!D152</f>
        <v>0</v>
      </c>
      <c r="R13" s="355">
        <f>Kiadás!E152</f>
        <v>0</v>
      </c>
      <c r="S13" s="355">
        <f>Kiadás!C153</f>
        <v>508169</v>
      </c>
      <c r="T13" s="355">
        <f>Kiadás!D153</f>
        <v>508169</v>
      </c>
      <c r="U13" s="355">
        <f>Kiadás!E153</f>
        <v>508169</v>
      </c>
      <c r="V13" s="355">
        <f>Kiadás!C154</f>
        <v>0</v>
      </c>
      <c r="W13" s="355">
        <f>Kiadás!D154</f>
        <v>0</v>
      </c>
      <c r="X13" s="355">
        <f>Kiadás!E154</f>
        <v>0</v>
      </c>
      <c r="Y13" s="355">
        <f>P13+S13+V13</f>
        <v>508169</v>
      </c>
      <c r="Z13" s="355">
        <f>Q13+T13+W13</f>
        <v>508169</v>
      </c>
      <c r="AA13" s="355">
        <f>R13+U13+X13</f>
        <v>508169</v>
      </c>
    </row>
    <row r="14" spans="1:27" s="11" customFormat="1" ht="15.75">
      <c r="A14" s="1">
        <v>11</v>
      </c>
      <c r="B14" s="92" t="s">
        <v>115</v>
      </c>
      <c r="C14" s="5">
        <f>Bevételek!C269</f>
        <v>0</v>
      </c>
      <c r="D14" s="5">
        <f>Bevételek!D269</f>
        <v>0</v>
      </c>
      <c r="E14" s="5">
        <f>Bevételek!E269</f>
        <v>0</v>
      </c>
      <c r="F14" s="5">
        <f>Bevételek!C270</f>
        <v>8651191</v>
      </c>
      <c r="G14" s="5">
        <f>Bevételek!D270</f>
        <v>8651191</v>
      </c>
      <c r="H14" s="5">
        <f>Bevételek!E270</f>
        <v>8651191</v>
      </c>
      <c r="I14" s="5">
        <f>Bevételek!C271</f>
        <v>0</v>
      </c>
      <c r="J14" s="5">
        <f>Bevételek!D271</f>
        <v>0</v>
      </c>
      <c r="K14" s="5">
        <f>Bevételek!E271</f>
        <v>0</v>
      </c>
      <c r="L14" s="5">
        <f aca="true" t="shared" si="5" ref="L14:N15">C14+F14+I14</f>
        <v>8651191</v>
      </c>
      <c r="M14" s="5">
        <f t="shared" si="5"/>
        <v>8651191</v>
      </c>
      <c r="N14" s="5">
        <f t="shared" si="5"/>
        <v>8651191</v>
      </c>
      <c r="O14" s="356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</row>
    <row r="15" spans="1:27" s="11" customFormat="1" ht="15.75">
      <c r="A15" s="1">
        <v>12</v>
      </c>
      <c r="B15" s="92" t="s">
        <v>116</v>
      </c>
      <c r="C15" s="5">
        <f>Bevételek!C290</f>
        <v>0</v>
      </c>
      <c r="D15" s="5">
        <f>Bevételek!D290</f>
        <v>0</v>
      </c>
      <c r="E15" s="5">
        <f>Bevételek!E290</f>
        <v>0</v>
      </c>
      <c r="F15" s="5">
        <f>Bevételek!C291</f>
        <v>0</v>
      </c>
      <c r="G15" s="5">
        <f>Bevételek!D291</f>
        <v>553579</v>
      </c>
      <c r="H15" s="5">
        <f>Bevételek!E291</f>
        <v>553579</v>
      </c>
      <c r="I15" s="5">
        <f>Bevételek!C292</f>
        <v>0</v>
      </c>
      <c r="J15" s="5">
        <f>Bevételek!D292</f>
        <v>0</v>
      </c>
      <c r="K15" s="5">
        <f>Bevételek!E292</f>
        <v>0</v>
      </c>
      <c r="L15" s="5">
        <f t="shared" si="5"/>
        <v>0</v>
      </c>
      <c r="M15" s="5">
        <f t="shared" si="5"/>
        <v>553579</v>
      </c>
      <c r="N15" s="5">
        <f t="shared" si="5"/>
        <v>553579</v>
      </c>
      <c r="O15" s="356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</row>
    <row r="16" spans="1:27" s="11" customFormat="1" ht="31.5">
      <c r="A16" s="1">
        <v>13</v>
      </c>
      <c r="B16" s="90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60381867</v>
      </c>
      <c r="G16" s="14">
        <f t="shared" si="6"/>
        <v>69511368</v>
      </c>
      <c r="H16" s="14">
        <f t="shared" si="6"/>
        <v>67981908</v>
      </c>
      <c r="I16" s="14">
        <f t="shared" si="6"/>
        <v>3289000</v>
      </c>
      <c r="J16" s="14">
        <f t="shared" si="6"/>
        <v>4968806</v>
      </c>
      <c r="K16" s="14">
        <f t="shared" si="6"/>
        <v>4968806</v>
      </c>
      <c r="L16" s="14">
        <f t="shared" si="6"/>
        <v>63670867</v>
      </c>
      <c r="M16" s="14">
        <f t="shared" si="6"/>
        <v>74480174</v>
      </c>
      <c r="N16" s="14">
        <f t="shared" si="6"/>
        <v>72950714</v>
      </c>
      <c r="O16" s="90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49965602</v>
      </c>
      <c r="T16" s="14">
        <f t="shared" si="7"/>
        <v>55459209</v>
      </c>
      <c r="U16" s="14">
        <f t="shared" si="7"/>
        <v>49774126</v>
      </c>
      <c r="V16" s="14">
        <f t="shared" si="7"/>
        <v>1771797</v>
      </c>
      <c r="W16" s="14">
        <f t="shared" si="7"/>
        <v>1898797</v>
      </c>
      <c r="X16" s="14">
        <f t="shared" si="7"/>
        <v>1714555</v>
      </c>
      <c r="Y16" s="14">
        <f t="shared" si="7"/>
        <v>51737399</v>
      </c>
      <c r="Z16" s="14">
        <f t="shared" si="7"/>
        <v>57358006</v>
      </c>
      <c r="AA16" s="14">
        <f t="shared" si="7"/>
        <v>51488681</v>
      </c>
    </row>
    <row r="17" spans="1:27" s="94" customFormat="1" ht="16.5">
      <c r="A17" s="1">
        <v>14</v>
      </c>
      <c r="B17" s="358" t="s">
        <v>118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4" t="s">
        <v>98</v>
      </c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</row>
    <row r="18" spans="1:27" s="11" customFormat="1" ht="47.25">
      <c r="A18" s="1">
        <v>15</v>
      </c>
      <c r="B18" s="89" t="s">
        <v>283</v>
      </c>
      <c r="C18" s="5">
        <f>Bevételek!C124</f>
        <v>0</v>
      </c>
      <c r="D18" s="5">
        <f>Bevételek!D124</f>
        <v>0</v>
      </c>
      <c r="E18" s="5">
        <f>Bevételek!E124</f>
        <v>0</v>
      </c>
      <c r="F18" s="5">
        <f>Bevételek!C125</f>
        <v>17295000</v>
      </c>
      <c r="G18" s="5">
        <f>Bevételek!D125</f>
        <v>17295000</v>
      </c>
      <c r="H18" s="5">
        <f>Bevételek!E125</f>
        <v>6500000</v>
      </c>
      <c r="I18" s="5">
        <f>Bevételek!C126</f>
        <v>0</v>
      </c>
      <c r="J18" s="5">
        <f>Bevételek!D126</f>
        <v>0</v>
      </c>
      <c r="K18" s="5">
        <f>Bevételek!E126</f>
        <v>0</v>
      </c>
      <c r="L18" s="5">
        <f aca="true" t="shared" si="8" ref="L18:N20">C18+F18+I18</f>
        <v>17295000</v>
      </c>
      <c r="M18" s="5">
        <f t="shared" si="8"/>
        <v>17295000</v>
      </c>
      <c r="N18" s="5">
        <f t="shared" si="8"/>
        <v>6500000</v>
      </c>
      <c r="O18" s="89" t="s">
        <v>93</v>
      </c>
      <c r="P18" s="5">
        <f>Kiadás!C128</f>
        <v>0</v>
      </c>
      <c r="Q18" s="5">
        <f>Kiadás!D128</f>
        <v>0</v>
      </c>
      <c r="R18" s="5">
        <f>Kiadás!E128</f>
        <v>0</v>
      </c>
      <c r="S18" s="5">
        <f>Kiadás!C129</f>
        <v>20600693</v>
      </c>
      <c r="T18" s="5">
        <f>Kiadás!D129</f>
        <v>25621433</v>
      </c>
      <c r="U18" s="5">
        <f>Kiadás!E129</f>
        <v>12203720</v>
      </c>
      <c r="V18" s="5">
        <f>Kiadás!C130</f>
        <v>0</v>
      </c>
      <c r="W18" s="5">
        <f>Kiadás!D130</f>
        <v>0</v>
      </c>
      <c r="X18" s="5">
        <f>Kiadás!E130</f>
        <v>0</v>
      </c>
      <c r="Y18" s="5">
        <f aca="true" t="shared" si="9" ref="Y18:AA20">P18+S18+V18</f>
        <v>20600693</v>
      </c>
      <c r="Z18" s="5">
        <f t="shared" si="9"/>
        <v>25621433</v>
      </c>
      <c r="AA18" s="5">
        <f t="shared" si="9"/>
        <v>12203720</v>
      </c>
    </row>
    <row r="19" spans="1:27" s="11" customFormat="1" ht="15.75">
      <c r="A19" s="1">
        <v>16</v>
      </c>
      <c r="B19" s="89" t="s">
        <v>118</v>
      </c>
      <c r="C19" s="5">
        <f>Bevételek!C234</f>
        <v>0</v>
      </c>
      <c r="D19" s="5">
        <f>Bevételek!D234</f>
        <v>0</v>
      </c>
      <c r="E19" s="5">
        <f>Bevételek!E234</f>
        <v>0</v>
      </c>
      <c r="F19" s="5">
        <f>Bevételek!C235</f>
        <v>0</v>
      </c>
      <c r="G19" s="5">
        <f>Bevételek!D235</f>
        <v>0</v>
      </c>
      <c r="H19" s="5">
        <f>Bevételek!E235</f>
        <v>0</v>
      </c>
      <c r="I19" s="5">
        <f>Bevételek!C236</f>
        <v>0</v>
      </c>
      <c r="J19" s="5">
        <f>Bevételek!D236</f>
        <v>0</v>
      </c>
      <c r="K19" s="5">
        <f>Bevételek!E236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9" t="s">
        <v>43</v>
      </c>
      <c r="P19" s="5">
        <f>Kiadás!C132</f>
        <v>0</v>
      </c>
      <c r="Q19" s="5">
        <f>Kiadás!D132</f>
        <v>0</v>
      </c>
      <c r="R19" s="5">
        <f>Kiadás!E132</f>
        <v>0</v>
      </c>
      <c r="S19" s="5">
        <f>Kiadás!C133</f>
        <v>8842775</v>
      </c>
      <c r="T19" s="5">
        <f>Kiadás!D133</f>
        <v>8990735</v>
      </c>
      <c r="U19" s="5">
        <f>Kiadás!E133</f>
        <v>595874</v>
      </c>
      <c r="V19" s="5">
        <f>Kiadás!C134</f>
        <v>0</v>
      </c>
      <c r="W19" s="5">
        <f>Kiadás!D134</f>
        <v>0</v>
      </c>
      <c r="X19" s="5">
        <f>Kiadás!E134</f>
        <v>0</v>
      </c>
      <c r="Y19" s="5">
        <f t="shared" si="9"/>
        <v>8842775</v>
      </c>
      <c r="Z19" s="5">
        <f t="shared" si="9"/>
        <v>8990735</v>
      </c>
      <c r="AA19" s="5">
        <f t="shared" si="9"/>
        <v>595874</v>
      </c>
    </row>
    <row r="20" spans="1:27" s="11" customFormat="1" ht="31.5">
      <c r="A20" s="1">
        <v>17</v>
      </c>
      <c r="B20" s="89" t="s">
        <v>354</v>
      </c>
      <c r="C20" s="5">
        <f>Bevételek!C261</f>
        <v>0</v>
      </c>
      <c r="D20" s="5">
        <f>Bevételek!D261</f>
        <v>0</v>
      </c>
      <c r="E20" s="5">
        <f>Bevételek!E261</f>
        <v>0</v>
      </c>
      <c r="F20" s="5">
        <f>Bevételek!C262</f>
        <v>215000</v>
      </c>
      <c r="G20" s="5">
        <f>Bevételek!D262</f>
        <v>215000</v>
      </c>
      <c r="H20" s="5">
        <f>Bevételek!E262</f>
        <v>2500</v>
      </c>
      <c r="I20" s="5">
        <f>Bevételek!C263</f>
        <v>0</v>
      </c>
      <c r="J20" s="5">
        <f>Bevételek!D263</f>
        <v>0</v>
      </c>
      <c r="K20" s="5">
        <f>Bevételek!E263</f>
        <v>0</v>
      </c>
      <c r="L20" s="5">
        <f t="shared" si="8"/>
        <v>215000</v>
      </c>
      <c r="M20" s="5">
        <f t="shared" si="8"/>
        <v>215000</v>
      </c>
      <c r="N20" s="5">
        <f t="shared" si="8"/>
        <v>2500</v>
      </c>
      <c r="O20" s="89" t="s">
        <v>192</v>
      </c>
      <c r="P20" s="5">
        <f>Kiadás!C136</f>
        <v>0</v>
      </c>
      <c r="Q20" s="5">
        <f>Kiadás!D136</f>
        <v>0</v>
      </c>
      <c r="R20" s="5">
        <f>Kiadás!E136</f>
        <v>0</v>
      </c>
      <c r="S20" s="5">
        <f>Kiadás!C137</f>
        <v>0</v>
      </c>
      <c r="T20" s="5">
        <f>Kiadás!D137</f>
        <v>20000</v>
      </c>
      <c r="U20" s="5">
        <f>Kiadás!E137</f>
        <v>20000</v>
      </c>
      <c r="V20" s="5">
        <f>Kiadás!C138</f>
        <v>0</v>
      </c>
      <c r="W20" s="5">
        <f>Kiadás!D138</f>
        <v>0</v>
      </c>
      <c r="X20" s="5">
        <f>Kiadás!E138</f>
        <v>0</v>
      </c>
      <c r="Y20" s="5">
        <f t="shared" si="9"/>
        <v>0</v>
      </c>
      <c r="Z20" s="5">
        <f t="shared" si="9"/>
        <v>20000</v>
      </c>
      <c r="AA20" s="5">
        <f t="shared" si="9"/>
        <v>20000</v>
      </c>
    </row>
    <row r="21" spans="1:27" s="11" customFormat="1" ht="15.75">
      <c r="A21" s="1">
        <v>18</v>
      </c>
      <c r="B21" s="90" t="s">
        <v>79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17510000</v>
      </c>
      <c r="G21" s="13">
        <f t="shared" si="10"/>
        <v>17510000</v>
      </c>
      <c r="H21" s="13">
        <f t="shared" si="10"/>
        <v>6502500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17510000</v>
      </c>
      <c r="M21" s="13">
        <f t="shared" si="10"/>
        <v>17510000</v>
      </c>
      <c r="N21" s="13">
        <f t="shared" si="10"/>
        <v>6502500</v>
      </c>
      <c r="O21" s="90" t="s">
        <v>80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29443468</v>
      </c>
      <c r="T21" s="13">
        <f t="shared" si="11"/>
        <v>34632168</v>
      </c>
      <c r="U21" s="13">
        <f t="shared" si="11"/>
        <v>12819594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29443468</v>
      </c>
      <c r="Z21" s="13">
        <f t="shared" si="11"/>
        <v>34632168</v>
      </c>
      <c r="AA21" s="13">
        <f t="shared" si="11"/>
        <v>12819594</v>
      </c>
    </row>
    <row r="22" spans="1:27" s="11" customFormat="1" ht="15.75">
      <c r="A22" s="1">
        <v>19</v>
      </c>
      <c r="B22" s="92" t="s">
        <v>124</v>
      </c>
      <c r="C22" s="93">
        <f aca="true" t="shared" si="12" ref="C22:N22">C21-P21</f>
        <v>0</v>
      </c>
      <c r="D22" s="93">
        <f t="shared" si="12"/>
        <v>0</v>
      </c>
      <c r="E22" s="93">
        <f t="shared" si="12"/>
        <v>0</v>
      </c>
      <c r="F22" s="93">
        <f t="shared" si="12"/>
        <v>-11933468</v>
      </c>
      <c r="G22" s="93">
        <f t="shared" si="12"/>
        <v>-17122168</v>
      </c>
      <c r="H22" s="93">
        <f t="shared" si="12"/>
        <v>-6317094</v>
      </c>
      <c r="I22" s="93">
        <f t="shared" si="12"/>
        <v>0</v>
      </c>
      <c r="J22" s="93">
        <f t="shared" si="12"/>
        <v>0</v>
      </c>
      <c r="K22" s="93">
        <f t="shared" si="12"/>
        <v>0</v>
      </c>
      <c r="L22" s="93">
        <f t="shared" si="12"/>
        <v>-11933468</v>
      </c>
      <c r="M22" s="93">
        <f t="shared" si="12"/>
        <v>-17122168</v>
      </c>
      <c r="N22" s="93">
        <f t="shared" si="12"/>
        <v>-6317094</v>
      </c>
      <c r="O22" s="356" t="s">
        <v>110</v>
      </c>
      <c r="P22" s="355">
        <f>Kiadás!C167</f>
        <v>0</v>
      </c>
      <c r="Q22" s="355">
        <f>Kiadás!D167</f>
        <v>0</v>
      </c>
      <c r="R22" s="355">
        <f>Kiadás!E167</f>
        <v>0</v>
      </c>
      <c r="S22" s="355">
        <f>Kiadás!C168</f>
        <v>10795000</v>
      </c>
      <c r="T22" s="355">
        <f>Kiadás!D168</f>
        <v>10795000</v>
      </c>
      <c r="U22" s="355">
        <f>Kiadás!E168</f>
        <v>0</v>
      </c>
      <c r="V22" s="355">
        <f>Kiadás!C169</f>
        <v>0</v>
      </c>
      <c r="W22" s="355">
        <f>Kiadás!D169</f>
        <v>0</v>
      </c>
      <c r="X22" s="355">
        <f>Kiadás!E169</f>
        <v>0</v>
      </c>
      <c r="Y22" s="355">
        <f>P22+S22+V22</f>
        <v>10795000</v>
      </c>
      <c r="Z22" s="355">
        <f>Q22+T22+W22</f>
        <v>10795000</v>
      </c>
      <c r="AA22" s="355">
        <f>R22+U22+X22</f>
        <v>0</v>
      </c>
    </row>
    <row r="23" spans="1:27" s="11" customFormat="1" ht="15.75">
      <c r="A23" s="1">
        <v>20</v>
      </c>
      <c r="B23" s="92" t="s">
        <v>115</v>
      </c>
      <c r="C23" s="5">
        <f>Bevételek!C276</f>
        <v>0</v>
      </c>
      <c r="D23" s="5">
        <f>Bevételek!D276</f>
        <v>0</v>
      </c>
      <c r="E23" s="5">
        <f>Bevételek!E276</f>
        <v>0</v>
      </c>
      <c r="F23" s="5">
        <f>Bevételek!C277</f>
        <v>0</v>
      </c>
      <c r="G23" s="5">
        <f>Bevételek!D277</f>
        <v>0</v>
      </c>
      <c r="H23" s="5">
        <f>Bevételek!E277</f>
        <v>0</v>
      </c>
      <c r="I23" s="5">
        <f>Bevételek!C278</f>
        <v>0</v>
      </c>
      <c r="J23" s="5">
        <f>Bevételek!D278</f>
        <v>0</v>
      </c>
      <c r="K23" s="5">
        <f>Bevételek!E278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56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355"/>
      <c r="AA23" s="355"/>
    </row>
    <row r="24" spans="1:27" s="11" customFormat="1" ht="15.75">
      <c r="A24" s="1">
        <v>21</v>
      </c>
      <c r="B24" s="92" t="s">
        <v>116</v>
      </c>
      <c r="C24" s="5">
        <f>Bevételek!C303</f>
        <v>0</v>
      </c>
      <c r="D24" s="5">
        <f>Bevételek!D303</f>
        <v>0</v>
      </c>
      <c r="E24" s="5">
        <f>Bevételek!E303</f>
        <v>0</v>
      </c>
      <c r="F24" s="5">
        <f>Bevételek!C304</f>
        <v>10795000</v>
      </c>
      <c r="G24" s="5">
        <f>Bevételek!D304</f>
        <v>10795000</v>
      </c>
      <c r="H24" s="5">
        <f>Bevételek!E304</f>
        <v>0</v>
      </c>
      <c r="I24" s="5">
        <f>Bevételek!C305</f>
        <v>0</v>
      </c>
      <c r="J24" s="5">
        <f>Bevételek!D305</f>
        <v>0</v>
      </c>
      <c r="K24" s="5">
        <f>Bevételek!E305</f>
        <v>0</v>
      </c>
      <c r="L24" s="5">
        <f t="shared" si="13"/>
        <v>10795000</v>
      </c>
      <c r="M24" s="5">
        <f t="shared" si="13"/>
        <v>10795000</v>
      </c>
      <c r="N24" s="5">
        <f t="shared" si="13"/>
        <v>0</v>
      </c>
      <c r="O24" s="356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</row>
    <row r="25" spans="1:27" s="11" customFormat="1" ht="31.5">
      <c r="A25" s="1">
        <v>22</v>
      </c>
      <c r="B25" s="90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28305000</v>
      </c>
      <c r="G25" s="14">
        <f t="shared" si="14"/>
        <v>28305000</v>
      </c>
      <c r="H25" s="14">
        <f t="shared" si="14"/>
        <v>6502500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28305000</v>
      </c>
      <c r="M25" s="14">
        <f t="shared" si="14"/>
        <v>28305000</v>
      </c>
      <c r="N25" s="14">
        <f t="shared" si="14"/>
        <v>6502500</v>
      </c>
      <c r="O25" s="90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40238468</v>
      </c>
      <c r="T25" s="14">
        <f t="shared" si="15"/>
        <v>45427168</v>
      </c>
      <c r="U25" s="14">
        <f t="shared" si="15"/>
        <v>12819594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40238468</v>
      </c>
      <c r="Z25" s="14">
        <f t="shared" si="15"/>
        <v>45427168</v>
      </c>
      <c r="AA25" s="14">
        <f t="shared" si="15"/>
        <v>12819594</v>
      </c>
    </row>
    <row r="26" spans="1:27" s="94" customFormat="1" ht="16.5">
      <c r="A26" s="1">
        <v>23</v>
      </c>
      <c r="B26" s="354" t="s">
        <v>120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 t="s">
        <v>121</v>
      </c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</row>
    <row r="27" spans="1:27" s="11" customFormat="1" ht="15.75">
      <c r="A27" s="1">
        <v>24</v>
      </c>
      <c r="B27" s="89" t="s">
        <v>122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69240676</v>
      </c>
      <c r="G27" s="5">
        <f t="shared" si="16"/>
        <v>77816598</v>
      </c>
      <c r="H27" s="5">
        <f t="shared" si="16"/>
        <v>65279638</v>
      </c>
      <c r="I27" s="5">
        <f t="shared" si="16"/>
        <v>3289000</v>
      </c>
      <c r="J27" s="5">
        <f t="shared" si="16"/>
        <v>4968806</v>
      </c>
      <c r="K27" s="5">
        <f t="shared" si="16"/>
        <v>4968806</v>
      </c>
      <c r="L27" s="5">
        <f t="shared" si="16"/>
        <v>72529676</v>
      </c>
      <c r="M27" s="5">
        <f t="shared" si="16"/>
        <v>82785404</v>
      </c>
      <c r="N27" s="5">
        <f t="shared" si="16"/>
        <v>70248444</v>
      </c>
      <c r="O27" s="89" t="s">
        <v>123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78900901</v>
      </c>
      <c r="T27" s="5">
        <f t="shared" si="17"/>
        <v>89583208</v>
      </c>
      <c r="U27" s="5">
        <f t="shared" si="17"/>
        <v>62085551</v>
      </c>
      <c r="V27" s="5">
        <f t="shared" si="17"/>
        <v>1771797</v>
      </c>
      <c r="W27" s="5">
        <f t="shared" si="17"/>
        <v>1898797</v>
      </c>
      <c r="X27" s="5">
        <f t="shared" si="17"/>
        <v>1714555</v>
      </c>
      <c r="Y27" s="5">
        <f t="shared" si="17"/>
        <v>80672698</v>
      </c>
      <c r="Z27" s="5">
        <f t="shared" si="17"/>
        <v>91482005</v>
      </c>
      <c r="AA27" s="5">
        <f t="shared" si="17"/>
        <v>63800106</v>
      </c>
    </row>
    <row r="28" spans="1:27" s="11" customFormat="1" ht="15.75">
      <c r="A28" s="1">
        <v>25</v>
      </c>
      <c r="B28" s="92" t="s">
        <v>124</v>
      </c>
      <c r="C28" s="93">
        <f aca="true" t="shared" si="18" ref="C28:N28">C27-P27</f>
        <v>0</v>
      </c>
      <c r="D28" s="93">
        <f t="shared" si="18"/>
        <v>0</v>
      </c>
      <c r="E28" s="93">
        <f t="shared" si="18"/>
        <v>0</v>
      </c>
      <c r="F28" s="93">
        <f t="shared" si="18"/>
        <v>-9660225</v>
      </c>
      <c r="G28" s="93">
        <f t="shared" si="18"/>
        <v>-11766610</v>
      </c>
      <c r="H28" s="93">
        <f t="shared" si="18"/>
        <v>3194087</v>
      </c>
      <c r="I28" s="93">
        <f t="shared" si="18"/>
        <v>1517203</v>
      </c>
      <c r="J28" s="93">
        <f t="shared" si="18"/>
        <v>3070009</v>
      </c>
      <c r="K28" s="93">
        <f t="shared" si="18"/>
        <v>3254251</v>
      </c>
      <c r="L28" s="93">
        <f t="shared" si="18"/>
        <v>-8143022</v>
      </c>
      <c r="M28" s="93">
        <f t="shared" si="18"/>
        <v>-8696601</v>
      </c>
      <c r="N28" s="93">
        <f t="shared" si="18"/>
        <v>6448338</v>
      </c>
      <c r="O28" s="356" t="s">
        <v>117</v>
      </c>
      <c r="P28" s="355">
        <f aca="true" t="shared" si="19" ref="P28:AA28">P13+P22</f>
        <v>0</v>
      </c>
      <c r="Q28" s="355">
        <f t="shared" si="19"/>
        <v>0</v>
      </c>
      <c r="R28" s="355">
        <f t="shared" si="19"/>
        <v>0</v>
      </c>
      <c r="S28" s="355">
        <f t="shared" si="19"/>
        <v>11303169</v>
      </c>
      <c r="T28" s="355">
        <f t="shared" si="19"/>
        <v>11303169</v>
      </c>
      <c r="U28" s="355">
        <f t="shared" si="19"/>
        <v>508169</v>
      </c>
      <c r="V28" s="355">
        <f t="shared" si="19"/>
        <v>0</v>
      </c>
      <c r="W28" s="355">
        <f t="shared" si="19"/>
        <v>0</v>
      </c>
      <c r="X28" s="355">
        <f t="shared" si="19"/>
        <v>0</v>
      </c>
      <c r="Y28" s="355">
        <f t="shared" si="19"/>
        <v>11303169</v>
      </c>
      <c r="Z28" s="355">
        <f t="shared" si="19"/>
        <v>11303169</v>
      </c>
      <c r="AA28" s="355">
        <f t="shared" si="19"/>
        <v>508169</v>
      </c>
    </row>
    <row r="29" spans="1:27" s="11" customFormat="1" ht="15.75">
      <c r="A29" s="1">
        <v>26</v>
      </c>
      <c r="B29" s="92" t="s">
        <v>115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8651191</v>
      </c>
      <c r="G29" s="5">
        <f t="shared" si="20"/>
        <v>8651191</v>
      </c>
      <c r="H29" s="5">
        <f t="shared" si="20"/>
        <v>8651191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8651191</v>
      </c>
      <c r="M29" s="5">
        <f t="shared" si="20"/>
        <v>8651191</v>
      </c>
      <c r="N29" s="5">
        <f t="shared" si="20"/>
        <v>8651191</v>
      </c>
      <c r="O29" s="356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</row>
    <row r="30" spans="1:27" s="11" customFormat="1" ht="15.75">
      <c r="A30" s="1">
        <v>27</v>
      </c>
      <c r="B30" s="92" t="s">
        <v>116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10795000</v>
      </c>
      <c r="G30" s="5">
        <f t="shared" si="21"/>
        <v>11348579</v>
      </c>
      <c r="H30" s="5">
        <f t="shared" si="21"/>
        <v>553579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>L15+L24</f>
        <v>10795000</v>
      </c>
      <c r="M30" s="5">
        <f t="shared" si="21"/>
        <v>11348579</v>
      </c>
      <c r="N30" s="5">
        <f t="shared" si="21"/>
        <v>553579</v>
      </c>
      <c r="O30" s="356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</row>
    <row r="31" spans="1:27" s="11" customFormat="1" ht="15.75">
      <c r="A31" s="1">
        <v>28</v>
      </c>
      <c r="B31" s="88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88686867</v>
      </c>
      <c r="G31" s="14">
        <f t="shared" si="22"/>
        <v>97816368</v>
      </c>
      <c r="H31" s="14">
        <f t="shared" si="22"/>
        <v>74484408</v>
      </c>
      <c r="I31" s="14">
        <f t="shared" si="22"/>
        <v>3289000</v>
      </c>
      <c r="J31" s="14">
        <f t="shared" si="22"/>
        <v>4968806</v>
      </c>
      <c r="K31" s="14">
        <f t="shared" si="22"/>
        <v>4968806</v>
      </c>
      <c r="L31" s="14">
        <f t="shared" si="22"/>
        <v>91975867</v>
      </c>
      <c r="M31" s="14">
        <f t="shared" si="22"/>
        <v>102785174</v>
      </c>
      <c r="N31" s="14">
        <f t="shared" si="22"/>
        <v>79453214</v>
      </c>
      <c r="O31" s="88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90204070</v>
      </c>
      <c r="T31" s="14">
        <f t="shared" si="23"/>
        <v>100886377</v>
      </c>
      <c r="U31" s="14">
        <f t="shared" si="23"/>
        <v>62593720</v>
      </c>
      <c r="V31" s="14">
        <f t="shared" si="23"/>
        <v>1771797</v>
      </c>
      <c r="W31" s="14">
        <f t="shared" si="23"/>
        <v>1898797</v>
      </c>
      <c r="X31" s="14">
        <f t="shared" si="23"/>
        <v>1714555</v>
      </c>
      <c r="Y31" s="14">
        <f t="shared" si="23"/>
        <v>91975867</v>
      </c>
      <c r="Z31" s="14">
        <f t="shared" si="23"/>
        <v>102785174</v>
      </c>
      <c r="AA31" s="14">
        <f t="shared" si="23"/>
        <v>64308275</v>
      </c>
    </row>
    <row r="32" spans="12:27" ht="15">
      <c r="L32" s="42"/>
      <c r="M32" s="42"/>
      <c r="N32" s="42"/>
      <c r="Z32" s="135"/>
      <c r="AA32" s="135"/>
    </row>
    <row r="33" spans="12:14" ht="15">
      <c r="L33" s="42"/>
      <c r="M33" s="42"/>
      <c r="N33" s="42"/>
    </row>
  </sheetData>
  <sheetProtection/>
  <mergeCells count="69">
    <mergeCell ref="D10:D11"/>
    <mergeCell ref="G10:G11"/>
    <mergeCell ref="AA13:AA15"/>
    <mergeCell ref="AA22:AA24"/>
    <mergeCell ref="AA28:AA30"/>
    <mergeCell ref="E10:E11"/>
    <mergeCell ref="H10:H11"/>
    <mergeCell ref="J10:J11"/>
    <mergeCell ref="Z13:Z15"/>
    <mergeCell ref="Z22:Z24"/>
    <mergeCell ref="B17:N17"/>
    <mergeCell ref="B26:N26"/>
    <mergeCell ref="Z28:Z30"/>
    <mergeCell ref="Y22:Y24"/>
    <mergeCell ref="Y28:Y30"/>
    <mergeCell ref="U28:U30"/>
    <mergeCell ref="O28:O30"/>
    <mergeCell ref="Q28:Q30"/>
    <mergeCell ref="V22:V24"/>
    <mergeCell ref="R22:R24"/>
    <mergeCell ref="W28:W30"/>
    <mergeCell ref="X22:X24"/>
    <mergeCell ref="X28:X30"/>
    <mergeCell ref="X13:X15"/>
    <mergeCell ref="Y13:Y15"/>
    <mergeCell ref="O26:AA26"/>
    <mergeCell ref="R28:R30"/>
    <mergeCell ref="T28:T30"/>
    <mergeCell ref="S13:S15"/>
    <mergeCell ref="M10:M11"/>
    <mergeCell ref="O13:O15"/>
    <mergeCell ref="P13:P15"/>
    <mergeCell ref="Q13:Q15"/>
    <mergeCell ref="Q22:Q24"/>
    <mergeCell ref="O17:AA17"/>
    <mergeCell ref="T13:T15"/>
    <mergeCell ref="U13:U15"/>
    <mergeCell ref="U22:U24"/>
    <mergeCell ref="W13:W15"/>
    <mergeCell ref="S22:S24"/>
    <mergeCell ref="B10:B11"/>
    <mergeCell ref="C10:C11"/>
    <mergeCell ref="Y4:AA4"/>
    <mergeCell ref="O4:O5"/>
    <mergeCell ref="S4:U4"/>
    <mergeCell ref="V4:X4"/>
    <mergeCell ref="L4:N4"/>
    <mergeCell ref="P4:R4"/>
    <mergeCell ref="K10:K11"/>
    <mergeCell ref="O6:AA6"/>
    <mergeCell ref="V28:V30"/>
    <mergeCell ref="P28:P30"/>
    <mergeCell ref="S28:S30"/>
    <mergeCell ref="P22:P24"/>
    <mergeCell ref="V13:V15"/>
    <mergeCell ref="W22:W24"/>
    <mergeCell ref="O22:O24"/>
    <mergeCell ref="T22:T24"/>
    <mergeCell ref="R13:R15"/>
    <mergeCell ref="A1:Y1"/>
    <mergeCell ref="N10:N11"/>
    <mergeCell ref="C4:E4"/>
    <mergeCell ref="F4:H4"/>
    <mergeCell ref="I4:K4"/>
    <mergeCell ref="B4:B5"/>
    <mergeCell ref="F10:F11"/>
    <mergeCell ref="I10:I11"/>
    <mergeCell ref="L10:L11"/>
    <mergeCell ref="B6:N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3" r:id="rId1"/>
  <headerFooter>
    <oddHeader>&amp;R&amp;"Arial,Normál"&amp;10 1. melléklet a 4/2017.(V.29.)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F21" sqref="F21"/>
    </sheetView>
  </sheetViews>
  <sheetFormatPr defaultColWidth="12.00390625" defaultRowHeight="15"/>
  <cols>
    <col min="1" max="1" width="5.7109375" style="169" customWidth="1"/>
    <col min="2" max="2" width="41.421875" style="170" customWidth="1"/>
    <col min="3" max="4" width="21.140625" style="170" customWidth="1"/>
    <col min="5" max="16384" width="12.00390625" style="170" customWidth="1"/>
  </cols>
  <sheetData>
    <row r="1" spans="1:7" s="168" customFormat="1" ht="17.25" customHeight="1">
      <c r="A1" s="385" t="s">
        <v>640</v>
      </c>
      <c r="B1" s="385"/>
      <c r="C1" s="385"/>
      <c r="D1" s="385"/>
      <c r="E1" s="167"/>
      <c r="F1" s="167"/>
      <c r="G1" s="167"/>
    </row>
    <row r="2" ht="11.25" customHeight="1"/>
    <row r="3" spans="1:4" s="169" customFormat="1" ht="13.5" customHeight="1">
      <c r="A3" s="171"/>
      <c r="B3" s="172" t="s">
        <v>0</v>
      </c>
      <c r="C3" s="172" t="s">
        <v>2</v>
      </c>
      <c r="D3" s="172" t="s">
        <v>2</v>
      </c>
    </row>
    <row r="4" spans="1:4" ht="15.75">
      <c r="A4" s="173">
        <v>1</v>
      </c>
      <c r="B4" s="174" t="s">
        <v>9</v>
      </c>
      <c r="C4" s="175">
        <v>42369</v>
      </c>
      <c r="D4" s="175">
        <v>42735</v>
      </c>
    </row>
    <row r="5" spans="1:4" ht="15.75">
      <c r="A5" s="173">
        <v>2</v>
      </c>
      <c r="B5" s="174" t="s">
        <v>641</v>
      </c>
      <c r="C5" s="175"/>
      <c r="D5" s="175"/>
    </row>
    <row r="6" spans="1:4" ht="12.75">
      <c r="A6" s="173">
        <v>3</v>
      </c>
      <c r="B6" s="176" t="s">
        <v>642</v>
      </c>
      <c r="C6" s="176">
        <f>SUM(C7:C8)</f>
        <v>0</v>
      </c>
      <c r="D6" s="176">
        <f>SUM(D7:D8)</f>
        <v>0</v>
      </c>
    </row>
    <row r="7" spans="1:4" ht="12.75">
      <c r="A7" s="173">
        <v>4</v>
      </c>
      <c r="B7" s="177" t="s">
        <v>643</v>
      </c>
      <c r="C7" s="177">
        <v>0</v>
      </c>
      <c r="D7" s="177">
        <v>0</v>
      </c>
    </row>
    <row r="8" spans="1:4" ht="12.75">
      <c r="A8" s="173">
        <v>5</v>
      </c>
      <c r="B8" s="177" t="s">
        <v>644</v>
      </c>
      <c r="C8" s="177">
        <v>0</v>
      </c>
      <c r="D8" s="177">
        <v>0</v>
      </c>
    </row>
    <row r="9" spans="1:4" ht="12.75">
      <c r="A9" s="173">
        <v>6</v>
      </c>
      <c r="B9" s="176" t="s">
        <v>645</v>
      </c>
      <c r="C9" s="176">
        <f>SUM(C10:C12)</f>
        <v>186629778</v>
      </c>
      <c r="D9" s="176">
        <f>SUM(D10:D12)</f>
        <v>191172581</v>
      </c>
    </row>
    <row r="10" spans="1:4" ht="12.75">
      <c r="A10" s="173">
        <v>7</v>
      </c>
      <c r="B10" s="178" t="s">
        <v>646</v>
      </c>
      <c r="C10" s="177">
        <v>182304247</v>
      </c>
      <c r="D10" s="177">
        <v>178868372</v>
      </c>
    </row>
    <row r="11" spans="1:4" ht="12.75">
      <c r="A11" s="173">
        <v>8</v>
      </c>
      <c r="B11" s="178" t="s">
        <v>647</v>
      </c>
      <c r="C11" s="177">
        <v>4325531</v>
      </c>
      <c r="D11" s="177">
        <v>12113709</v>
      </c>
    </row>
    <row r="12" spans="1:4" ht="12.75">
      <c r="A12" s="173">
        <v>9</v>
      </c>
      <c r="B12" s="177" t="s">
        <v>648</v>
      </c>
      <c r="C12" s="177">
        <v>0</v>
      </c>
      <c r="D12" s="177">
        <v>190500</v>
      </c>
    </row>
    <row r="13" spans="1:4" ht="12.75">
      <c r="A13" s="173">
        <v>10</v>
      </c>
      <c r="B13" s="176" t="s">
        <v>649</v>
      </c>
      <c r="C13" s="176">
        <f>SUM(C14:C14)</f>
        <v>100000</v>
      </c>
      <c r="D13" s="176">
        <f>SUM(D14:D14)</f>
        <v>100000</v>
      </c>
    </row>
    <row r="14" spans="1:4" ht="12.75">
      <c r="A14" s="173">
        <v>11</v>
      </c>
      <c r="B14" s="178" t="s">
        <v>650</v>
      </c>
      <c r="C14" s="177">
        <v>100000</v>
      </c>
      <c r="D14" s="177">
        <v>100000</v>
      </c>
    </row>
    <row r="15" spans="1:4" ht="12.75">
      <c r="A15" s="173">
        <v>12</v>
      </c>
      <c r="B15" s="176" t="s">
        <v>651</v>
      </c>
      <c r="C15" s="176">
        <f>SUM(C16:C16)</f>
        <v>75678072</v>
      </c>
      <c r="D15" s="176">
        <f>SUM(D16:D16)</f>
        <v>73639324</v>
      </c>
    </row>
    <row r="16" spans="1:4" ht="12.75">
      <c r="A16" s="173">
        <v>13</v>
      </c>
      <c r="B16" s="178" t="s">
        <v>652</v>
      </c>
      <c r="C16" s="177">
        <v>75678072</v>
      </c>
      <c r="D16" s="177">
        <v>73639324</v>
      </c>
    </row>
    <row r="17" spans="1:4" ht="37.5" customHeight="1">
      <c r="A17" s="173">
        <v>14</v>
      </c>
      <c r="B17" s="179" t="s">
        <v>653</v>
      </c>
      <c r="C17" s="180">
        <f>C9+C13+C15+C6</f>
        <v>262407850</v>
      </c>
      <c r="D17" s="180">
        <f>D9+D13+D15+D6</f>
        <v>264911905</v>
      </c>
    </row>
    <row r="18" spans="1:4" ht="13.5">
      <c r="A18" s="173">
        <v>15</v>
      </c>
      <c r="B18" s="181" t="s">
        <v>654</v>
      </c>
      <c r="C18" s="182">
        <f>C19</f>
        <v>0</v>
      </c>
      <c r="D18" s="182">
        <f>D19</f>
        <v>0</v>
      </c>
    </row>
    <row r="19" spans="1:4" ht="12.75">
      <c r="A19" s="173">
        <v>16</v>
      </c>
      <c r="B19" s="183" t="s">
        <v>655</v>
      </c>
      <c r="C19" s="178">
        <v>0</v>
      </c>
      <c r="D19" s="178">
        <v>0</v>
      </c>
    </row>
    <row r="20" spans="1:4" ht="12.75">
      <c r="A20" s="173">
        <v>17</v>
      </c>
      <c r="B20" s="176" t="s">
        <v>656</v>
      </c>
      <c r="C20" s="176">
        <f>C21</f>
        <v>0</v>
      </c>
      <c r="D20" s="176">
        <f>D21</f>
        <v>0</v>
      </c>
    </row>
    <row r="21" spans="1:4" ht="12.75">
      <c r="A21" s="173">
        <v>18</v>
      </c>
      <c r="B21" s="178" t="s">
        <v>657</v>
      </c>
      <c r="C21" s="177">
        <v>0</v>
      </c>
      <c r="D21" s="177">
        <v>0</v>
      </c>
    </row>
    <row r="22" spans="1:4" ht="28.5">
      <c r="A22" s="173">
        <v>19</v>
      </c>
      <c r="B22" s="179" t="s">
        <v>658</v>
      </c>
      <c r="C22" s="184">
        <f>SUM(C18,C20)</f>
        <v>0</v>
      </c>
      <c r="D22" s="184">
        <f>SUM(D18,D20)</f>
        <v>0</v>
      </c>
    </row>
    <row r="23" spans="1:4" ht="12.75">
      <c r="A23" s="173">
        <v>20</v>
      </c>
      <c r="B23" s="176" t="s">
        <v>659</v>
      </c>
      <c r="C23" s="176">
        <f>SUM(C24:C25)</f>
        <v>8951365</v>
      </c>
      <c r="D23" s="176">
        <f>SUM(D24:D25)</f>
        <v>15415077</v>
      </c>
    </row>
    <row r="24" spans="1:4" ht="12.75">
      <c r="A24" s="173">
        <v>21</v>
      </c>
      <c r="B24" s="178" t="s">
        <v>660</v>
      </c>
      <c r="C24" s="177">
        <v>0</v>
      </c>
      <c r="D24" s="177">
        <v>0</v>
      </c>
    </row>
    <row r="25" spans="1:4" ht="12.75">
      <c r="A25" s="173">
        <v>22</v>
      </c>
      <c r="B25" s="178" t="s">
        <v>661</v>
      </c>
      <c r="C25" s="177">
        <v>8951365</v>
      </c>
      <c r="D25" s="177">
        <v>15415077</v>
      </c>
    </row>
    <row r="26" spans="1:4" ht="12.75">
      <c r="A26" s="173">
        <v>23</v>
      </c>
      <c r="B26" s="176" t="s">
        <v>662</v>
      </c>
      <c r="C26" s="176">
        <f>SUM(C27,C28,C29,C30,C32,C34)</f>
        <v>2288600</v>
      </c>
      <c r="D26" s="176">
        <f>SUM(D27,D28,D29,D30,D32,D34)</f>
        <v>533891</v>
      </c>
    </row>
    <row r="27" spans="1:4" ht="12.75">
      <c r="A27" s="173">
        <v>24</v>
      </c>
      <c r="B27" s="178" t="s">
        <v>663</v>
      </c>
      <c r="C27" s="177">
        <v>1879887</v>
      </c>
      <c r="D27" s="177">
        <v>218385</v>
      </c>
    </row>
    <row r="28" spans="1:4" ht="12.75">
      <c r="A28" s="173">
        <v>25</v>
      </c>
      <c r="B28" s="178" t="s">
        <v>664</v>
      </c>
      <c r="C28" s="177">
        <v>171013</v>
      </c>
      <c r="D28" s="177">
        <v>30306</v>
      </c>
    </row>
    <row r="29" spans="1:4" ht="12.75">
      <c r="A29" s="173">
        <v>26</v>
      </c>
      <c r="B29" s="178" t="s">
        <v>665</v>
      </c>
      <c r="C29" s="177">
        <v>0</v>
      </c>
      <c r="D29" s="177">
        <v>0</v>
      </c>
    </row>
    <row r="30" spans="1:4" ht="12.75">
      <c r="A30" s="173">
        <v>27</v>
      </c>
      <c r="B30" s="178" t="s">
        <v>666</v>
      </c>
      <c r="C30" s="177">
        <v>77700</v>
      </c>
      <c r="D30" s="177">
        <v>97700</v>
      </c>
    </row>
    <row r="31" spans="1:4" ht="12.75">
      <c r="A31" s="173">
        <v>28</v>
      </c>
      <c r="B31" s="178" t="s">
        <v>667</v>
      </c>
      <c r="C31" s="177">
        <v>77700</v>
      </c>
      <c r="D31" s="177">
        <v>97700</v>
      </c>
    </row>
    <row r="32" spans="1:4" ht="12.75">
      <c r="A32" s="173">
        <v>29</v>
      </c>
      <c r="B32" s="178" t="s">
        <v>668</v>
      </c>
      <c r="C32" s="177">
        <v>160000</v>
      </c>
      <c r="D32" s="177">
        <v>187500</v>
      </c>
    </row>
    <row r="33" spans="1:4" ht="12.75">
      <c r="A33" s="173">
        <v>30</v>
      </c>
      <c r="B33" s="178" t="s">
        <v>669</v>
      </c>
      <c r="C33" s="177">
        <v>160000</v>
      </c>
      <c r="D33" s="177">
        <v>187500</v>
      </c>
    </row>
    <row r="34" spans="1:4" ht="12.75">
      <c r="A34" s="173">
        <v>31</v>
      </c>
      <c r="B34" s="178" t="s">
        <v>670</v>
      </c>
      <c r="C34" s="177">
        <v>0</v>
      </c>
      <c r="D34" s="177">
        <v>0</v>
      </c>
    </row>
    <row r="35" spans="1:4" ht="12.75">
      <c r="A35" s="173">
        <v>32</v>
      </c>
      <c r="B35" s="176" t="s">
        <v>671</v>
      </c>
      <c r="C35" s="176">
        <f>SUM(C36,C37,C39,C41)</f>
        <v>128400</v>
      </c>
      <c r="D35" s="176">
        <f>SUM(D36,D37,D39,D41)</f>
        <v>0</v>
      </c>
    </row>
    <row r="36" spans="1:4" ht="12.75">
      <c r="A36" s="173">
        <v>33</v>
      </c>
      <c r="B36" s="178" t="s">
        <v>672</v>
      </c>
      <c r="C36" s="177">
        <v>98400</v>
      </c>
      <c r="D36" s="177">
        <v>0</v>
      </c>
    </row>
    <row r="37" spans="1:4" ht="12.75">
      <c r="A37" s="173">
        <v>34</v>
      </c>
      <c r="B37" s="178" t="s">
        <v>673</v>
      </c>
      <c r="C37" s="177">
        <v>0</v>
      </c>
      <c r="D37" s="177">
        <v>0</v>
      </c>
    </row>
    <row r="38" spans="1:4" ht="12.75">
      <c r="A38" s="173">
        <v>35</v>
      </c>
      <c r="B38" s="178" t="s">
        <v>667</v>
      </c>
      <c r="C38" s="177">
        <v>0</v>
      </c>
      <c r="D38" s="177">
        <v>0</v>
      </c>
    </row>
    <row r="39" spans="1:4" ht="12.75">
      <c r="A39" s="173">
        <v>36</v>
      </c>
      <c r="B39" s="178" t="s">
        <v>674</v>
      </c>
      <c r="C39" s="177">
        <v>30000</v>
      </c>
      <c r="D39" s="177">
        <v>0</v>
      </c>
    </row>
    <row r="40" spans="1:4" ht="12.75">
      <c r="A40" s="173">
        <v>37</v>
      </c>
      <c r="B40" s="178" t="s">
        <v>669</v>
      </c>
      <c r="C40" s="177">
        <v>30000</v>
      </c>
      <c r="D40" s="177">
        <v>0</v>
      </c>
    </row>
    <row r="41" spans="1:4" ht="12.75">
      <c r="A41" s="173">
        <v>38</v>
      </c>
      <c r="B41" s="178" t="s">
        <v>675</v>
      </c>
      <c r="C41" s="177">
        <v>0</v>
      </c>
      <c r="D41" s="177">
        <v>0</v>
      </c>
    </row>
    <row r="42" spans="1:4" s="185" customFormat="1" ht="12.75">
      <c r="A42" s="173">
        <v>39</v>
      </c>
      <c r="B42" s="176" t="s">
        <v>676</v>
      </c>
      <c r="C42" s="176">
        <f>SUM(C43,C46)</f>
        <v>112000</v>
      </c>
      <c r="D42" s="176">
        <f>SUM(D43,D46)</f>
        <v>138237</v>
      </c>
    </row>
    <row r="43" spans="1:4" ht="12.75">
      <c r="A43" s="173">
        <v>40</v>
      </c>
      <c r="B43" s="178" t="s">
        <v>677</v>
      </c>
      <c r="C43" s="177">
        <v>0</v>
      </c>
      <c r="D43" s="177">
        <v>26237</v>
      </c>
    </row>
    <row r="44" spans="1:4" ht="12.75">
      <c r="A44" s="173">
        <v>41</v>
      </c>
      <c r="B44" s="178" t="s">
        <v>678</v>
      </c>
      <c r="C44" s="177">
        <v>0</v>
      </c>
      <c r="D44" s="177">
        <v>0</v>
      </c>
    </row>
    <row r="45" spans="1:4" ht="12.75">
      <c r="A45" s="173">
        <v>42</v>
      </c>
      <c r="B45" s="178" t="s">
        <v>679</v>
      </c>
      <c r="C45" s="177">
        <v>0</v>
      </c>
      <c r="D45" s="177">
        <v>0</v>
      </c>
    </row>
    <row r="46" spans="1:4" ht="12.75">
      <c r="A46" s="173">
        <v>43</v>
      </c>
      <c r="B46" s="178" t="s">
        <v>680</v>
      </c>
      <c r="C46" s="177">
        <v>112000</v>
      </c>
      <c r="D46" s="177">
        <v>112000</v>
      </c>
    </row>
    <row r="47" spans="1:4" ht="15">
      <c r="A47" s="173">
        <v>44</v>
      </c>
      <c r="B47" s="184" t="s">
        <v>681</v>
      </c>
      <c r="C47" s="180">
        <f>SUM(C26,C35,C42)</f>
        <v>2529000</v>
      </c>
      <c r="D47" s="180">
        <f>SUM(D26,D35,D42)</f>
        <v>672128</v>
      </c>
    </row>
    <row r="48" spans="1:4" ht="29.25">
      <c r="A48" s="173">
        <v>45</v>
      </c>
      <c r="B48" s="179" t="s">
        <v>682</v>
      </c>
      <c r="C48" s="180">
        <v>0</v>
      </c>
      <c r="D48" s="180">
        <v>0</v>
      </c>
    </row>
    <row r="49" spans="1:4" ht="28.5">
      <c r="A49" s="173">
        <v>46</v>
      </c>
      <c r="B49" s="179" t="s">
        <v>683</v>
      </c>
      <c r="C49" s="184">
        <f>SUM(C50:C52)</f>
        <v>0</v>
      </c>
      <c r="D49" s="184">
        <f>SUM(D50:D52)</f>
        <v>0</v>
      </c>
    </row>
    <row r="50" spans="1:4" ht="18" customHeight="1">
      <c r="A50" s="173">
        <v>47</v>
      </c>
      <c r="B50" s="183" t="s">
        <v>684</v>
      </c>
      <c r="C50" s="186">
        <v>0</v>
      </c>
      <c r="D50" s="186">
        <v>0</v>
      </c>
    </row>
    <row r="51" spans="1:4" ht="15">
      <c r="A51" s="173">
        <v>48</v>
      </c>
      <c r="B51" s="183" t="s">
        <v>685</v>
      </c>
      <c r="C51" s="186">
        <v>0</v>
      </c>
      <c r="D51" s="186">
        <v>0</v>
      </c>
    </row>
    <row r="52" spans="1:4" ht="15">
      <c r="A52" s="173">
        <v>49</v>
      </c>
      <c r="B52" s="178" t="s">
        <v>686</v>
      </c>
      <c r="C52" s="186">
        <v>0</v>
      </c>
      <c r="D52" s="186">
        <v>0</v>
      </c>
    </row>
    <row r="53" spans="1:4" ht="14.25">
      <c r="A53" s="173">
        <v>50</v>
      </c>
      <c r="B53" s="184" t="s">
        <v>687</v>
      </c>
      <c r="C53" s="184">
        <f>SUM(C17,C22,C23,C47,C48,C49,)</f>
        <v>273888215</v>
      </c>
      <c r="D53" s="184">
        <f>SUM(D17,D22,D23,D47,D48,D49,)</f>
        <v>280999110</v>
      </c>
    </row>
    <row r="54" spans="1:4" ht="15.75">
      <c r="A54" s="173">
        <v>51</v>
      </c>
      <c r="B54" s="174" t="s">
        <v>688</v>
      </c>
      <c r="C54" s="177"/>
      <c r="D54" s="177"/>
    </row>
    <row r="55" spans="1:4" ht="14.25">
      <c r="A55" s="173">
        <v>52</v>
      </c>
      <c r="B55" s="184" t="s">
        <v>689</v>
      </c>
      <c r="C55" s="176">
        <f>SUM(C56:C60)</f>
        <v>261183582</v>
      </c>
      <c r="D55" s="176">
        <f>SUM(D56:D60)</f>
        <v>268276156</v>
      </c>
    </row>
    <row r="56" spans="1:4" ht="12.75">
      <c r="A56" s="173">
        <v>53</v>
      </c>
      <c r="B56" s="178" t="s">
        <v>690</v>
      </c>
      <c r="C56" s="177">
        <v>312796570</v>
      </c>
      <c r="D56" s="177">
        <v>312796570</v>
      </c>
    </row>
    <row r="57" spans="1:4" ht="12.75">
      <c r="A57" s="173">
        <v>54</v>
      </c>
      <c r="B57" s="178" t="s">
        <v>691</v>
      </c>
      <c r="C57" s="177">
        <v>0</v>
      </c>
      <c r="D57" s="177">
        <v>0</v>
      </c>
    </row>
    <row r="58" spans="1:4" ht="12.75">
      <c r="A58" s="173">
        <v>55</v>
      </c>
      <c r="B58" s="178" t="s">
        <v>692</v>
      </c>
      <c r="C58" s="177">
        <v>3910739</v>
      </c>
      <c r="D58" s="177">
        <v>3910739</v>
      </c>
    </row>
    <row r="59" spans="1:4" ht="12.75">
      <c r="A59" s="173">
        <v>56</v>
      </c>
      <c r="B59" s="178" t="s">
        <v>693</v>
      </c>
      <c r="C59" s="177">
        <v>-55335997</v>
      </c>
      <c r="D59" s="177">
        <v>-55523727</v>
      </c>
    </row>
    <row r="60" spans="1:4" ht="12.75">
      <c r="A60" s="173">
        <v>57</v>
      </c>
      <c r="B60" s="178" t="s">
        <v>694</v>
      </c>
      <c r="C60" s="177">
        <v>-187730</v>
      </c>
      <c r="D60" s="177">
        <v>7092574</v>
      </c>
    </row>
    <row r="61" spans="1:4" ht="12.75">
      <c r="A61" s="173">
        <v>58</v>
      </c>
      <c r="B61" s="176" t="s">
        <v>695</v>
      </c>
      <c r="C61" s="176">
        <f>SUM(C62:C69)</f>
        <v>151211</v>
      </c>
      <c r="D61" s="176">
        <f>SUM(D62:D69)</f>
        <v>0</v>
      </c>
    </row>
    <row r="62" spans="1:4" ht="12.75">
      <c r="A62" s="173">
        <v>59</v>
      </c>
      <c r="B62" s="178" t="s">
        <v>696</v>
      </c>
      <c r="C62" s="177">
        <v>0</v>
      </c>
      <c r="D62" s="177">
        <v>0</v>
      </c>
    </row>
    <row r="63" spans="1:4" ht="12.75">
      <c r="A63" s="173">
        <v>60</v>
      </c>
      <c r="B63" s="178" t="s">
        <v>697</v>
      </c>
      <c r="C63" s="177">
        <v>0</v>
      </c>
      <c r="D63" s="177">
        <v>0</v>
      </c>
    </row>
    <row r="64" spans="1:4" ht="12.75">
      <c r="A64" s="173">
        <v>61</v>
      </c>
      <c r="B64" s="178" t="s">
        <v>698</v>
      </c>
      <c r="C64" s="177">
        <v>151211</v>
      </c>
      <c r="D64" s="177">
        <v>0</v>
      </c>
    </row>
    <row r="65" spans="1:4" ht="12.75">
      <c r="A65" s="173">
        <v>62</v>
      </c>
      <c r="B65" s="178" t="s">
        <v>699</v>
      </c>
      <c r="C65" s="177">
        <v>0</v>
      </c>
      <c r="D65" s="177">
        <v>0</v>
      </c>
    </row>
    <row r="66" spans="1:4" ht="12.75">
      <c r="A66" s="173">
        <v>63</v>
      </c>
      <c r="B66" s="178" t="s">
        <v>700</v>
      </c>
      <c r="C66" s="177">
        <v>0</v>
      </c>
      <c r="D66" s="177">
        <v>0</v>
      </c>
    </row>
    <row r="67" spans="1:4" ht="12.75">
      <c r="A67" s="173">
        <v>64</v>
      </c>
      <c r="B67" s="178" t="s">
        <v>701</v>
      </c>
      <c r="C67" s="177">
        <v>0</v>
      </c>
      <c r="D67" s="177">
        <v>0</v>
      </c>
    </row>
    <row r="68" spans="1:4" ht="12.75">
      <c r="A68" s="173">
        <v>65</v>
      </c>
      <c r="B68" s="178" t="s">
        <v>702</v>
      </c>
      <c r="C68" s="177">
        <v>0</v>
      </c>
      <c r="D68" s="177">
        <v>0</v>
      </c>
    </row>
    <row r="69" spans="1:4" ht="12.75">
      <c r="A69" s="173">
        <v>66</v>
      </c>
      <c r="B69" s="178" t="s">
        <v>703</v>
      </c>
      <c r="C69" s="177">
        <v>0</v>
      </c>
      <c r="D69" s="177">
        <v>0</v>
      </c>
    </row>
    <row r="70" spans="1:4" ht="12.75">
      <c r="A70" s="173">
        <v>67</v>
      </c>
      <c r="B70" s="178" t="s">
        <v>704</v>
      </c>
      <c r="C70" s="177">
        <v>0</v>
      </c>
      <c r="D70" s="177">
        <v>0</v>
      </c>
    </row>
    <row r="71" spans="1:4" s="185" customFormat="1" ht="12.75">
      <c r="A71" s="173">
        <v>68</v>
      </c>
      <c r="B71" s="176" t="s">
        <v>705</v>
      </c>
      <c r="C71" s="176">
        <f>SUM(C72:C79)</f>
        <v>508169</v>
      </c>
      <c r="D71" s="176">
        <f>SUM(D72:D79)</f>
        <v>553579</v>
      </c>
    </row>
    <row r="72" spans="1:4" s="185" customFormat="1" ht="12.75">
      <c r="A72" s="173">
        <v>69</v>
      </c>
      <c r="B72" s="178" t="s">
        <v>706</v>
      </c>
      <c r="C72" s="177">
        <v>0</v>
      </c>
      <c r="D72" s="177">
        <v>0</v>
      </c>
    </row>
    <row r="73" spans="1:4" s="185" customFormat="1" ht="12.75">
      <c r="A73" s="173">
        <v>70</v>
      </c>
      <c r="B73" s="178" t="s">
        <v>707</v>
      </c>
      <c r="C73" s="177">
        <v>0</v>
      </c>
      <c r="D73" s="177">
        <v>0</v>
      </c>
    </row>
    <row r="74" spans="1:4" s="185" customFormat="1" ht="12.75">
      <c r="A74" s="173">
        <v>71</v>
      </c>
      <c r="B74" s="178" t="s">
        <v>708</v>
      </c>
      <c r="C74" s="177">
        <v>0</v>
      </c>
      <c r="D74" s="177">
        <v>0</v>
      </c>
    </row>
    <row r="75" spans="1:4" s="185" customFormat="1" ht="12.75">
      <c r="A75" s="173">
        <v>72</v>
      </c>
      <c r="B75" s="178" t="s">
        <v>709</v>
      </c>
      <c r="C75" s="177">
        <v>0</v>
      </c>
      <c r="D75" s="177">
        <v>0</v>
      </c>
    </row>
    <row r="76" spans="1:4" s="185" customFormat="1" ht="12.75">
      <c r="A76" s="173">
        <v>73</v>
      </c>
      <c r="B76" s="178" t="s">
        <v>710</v>
      </c>
      <c r="C76" s="177">
        <v>0</v>
      </c>
      <c r="D76" s="177">
        <v>0</v>
      </c>
    </row>
    <row r="77" spans="1:4" s="185" customFormat="1" ht="12.75">
      <c r="A77" s="173">
        <v>74</v>
      </c>
      <c r="B77" s="178" t="s">
        <v>711</v>
      </c>
      <c r="C77" s="177">
        <v>0</v>
      </c>
      <c r="D77" s="177">
        <v>0</v>
      </c>
    </row>
    <row r="78" spans="1:4" s="185" customFormat="1" ht="12.75">
      <c r="A78" s="173">
        <v>75</v>
      </c>
      <c r="B78" s="178" t="s">
        <v>712</v>
      </c>
      <c r="C78" s="177">
        <v>0</v>
      </c>
      <c r="D78" s="177">
        <v>0</v>
      </c>
    </row>
    <row r="79" spans="1:4" s="185" customFormat="1" ht="12.75">
      <c r="A79" s="173">
        <v>76</v>
      </c>
      <c r="B79" s="178" t="s">
        <v>713</v>
      </c>
      <c r="C79" s="177">
        <v>508169</v>
      </c>
      <c r="D79" s="177">
        <v>553579</v>
      </c>
    </row>
    <row r="80" spans="1:4" s="185" customFormat="1" ht="12.75">
      <c r="A80" s="173">
        <v>77</v>
      </c>
      <c r="B80" s="178" t="s">
        <v>714</v>
      </c>
      <c r="C80" s="177">
        <v>0</v>
      </c>
      <c r="D80" s="177">
        <v>0</v>
      </c>
    </row>
    <row r="81" spans="1:4" s="185" customFormat="1" ht="12.75">
      <c r="A81" s="173">
        <v>78</v>
      </c>
      <c r="B81" s="187" t="s">
        <v>715</v>
      </c>
      <c r="C81" s="176">
        <f>C82</f>
        <v>465761</v>
      </c>
      <c r="D81" s="176">
        <f>D82</f>
        <v>461962</v>
      </c>
    </row>
    <row r="82" spans="1:4" s="185" customFormat="1" ht="12.75">
      <c r="A82" s="173">
        <v>79</v>
      </c>
      <c r="B82" s="178" t="s">
        <v>716</v>
      </c>
      <c r="C82" s="177">
        <v>465761</v>
      </c>
      <c r="D82" s="177">
        <v>461962</v>
      </c>
    </row>
    <row r="83" spans="1:4" s="185" customFormat="1" ht="14.25">
      <c r="A83" s="173">
        <v>80</v>
      </c>
      <c r="B83" s="184" t="s">
        <v>717</v>
      </c>
      <c r="C83" s="176">
        <f>SUM(C61,C71,C81)</f>
        <v>1125141</v>
      </c>
      <c r="D83" s="176">
        <f>SUM(D61,D71,D81)</f>
        <v>1015541</v>
      </c>
    </row>
    <row r="84" spans="1:4" s="188" customFormat="1" ht="28.5">
      <c r="A84" s="173">
        <v>81</v>
      </c>
      <c r="B84" s="179" t="s">
        <v>718</v>
      </c>
      <c r="C84" s="184">
        <v>0</v>
      </c>
      <c r="D84" s="184">
        <v>0</v>
      </c>
    </row>
    <row r="85" spans="1:4" s="188" customFormat="1" ht="28.5">
      <c r="A85" s="173">
        <v>82</v>
      </c>
      <c r="B85" s="179" t="s">
        <v>719</v>
      </c>
      <c r="C85" s="184">
        <f>SUM(C86:C88)</f>
        <v>11579492</v>
      </c>
      <c r="D85" s="184">
        <f>SUM(D86:D88)</f>
        <v>11707413</v>
      </c>
    </row>
    <row r="86" spans="1:4" s="190" customFormat="1" ht="15">
      <c r="A86" s="173">
        <v>83</v>
      </c>
      <c r="B86" s="183" t="s">
        <v>720</v>
      </c>
      <c r="C86" s="189">
        <v>0</v>
      </c>
      <c r="D86" s="189">
        <v>0</v>
      </c>
    </row>
    <row r="87" spans="1:4" s="190" customFormat="1" ht="15">
      <c r="A87" s="173">
        <v>84</v>
      </c>
      <c r="B87" s="183" t="s">
        <v>721</v>
      </c>
      <c r="C87" s="177">
        <v>2218900</v>
      </c>
      <c r="D87" s="177">
        <v>2611781</v>
      </c>
    </row>
    <row r="88" spans="1:4" s="191" customFormat="1" ht="12.75">
      <c r="A88" s="173">
        <v>85</v>
      </c>
      <c r="B88" s="183" t="s">
        <v>722</v>
      </c>
      <c r="C88" s="177">
        <v>9360592</v>
      </c>
      <c r="D88" s="177">
        <v>9095632</v>
      </c>
    </row>
    <row r="89" spans="1:4" ht="15.75">
      <c r="A89" s="173">
        <v>86</v>
      </c>
      <c r="B89" s="192" t="s">
        <v>723</v>
      </c>
      <c r="C89" s="192">
        <f>SUM(C55,C83,C84,C85)</f>
        <v>273888215</v>
      </c>
      <c r="D89" s="192">
        <f>SUM(D55,D83,D84,D85)</f>
        <v>280999110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selection activeCell="A5" sqref="A5:A36"/>
    </sheetView>
  </sheetViews>
  <sheetFormatPr defaultColWidth="12.00390625" defaultRowHeight="15"/>
  <cols>
    <col min="1" max="1" width="3.00390625" style="169" bestFit="1" customWidth="1"/>
    <col min="2" max="2" width="23.00390625" style="210" customWidth="1"/>
    <col min="3" max="3" width="11.00390625" style="210" customWidth="1"/>
    <col min="4" max="4" width="10.8515625" style="210" bestFit="1" customWidth="1"/>
    <col min="5" max="5" width="10.8515625" style="210" customWidth="1"/>
    <col min="6" max="6" width="10.57421875" style="210" customWidth="1"/>
    <col min="7" max="7" width="9.7109375" style="210" customWidth="1"/>
    <col min="8" max="8" width="10.8515625" style="210" customWidth="1"/>
    <col min="9" max="9" width="12.00390625" style="210" customWidth="1"/>
    <col min="10" max="10" width="11.140625" style="210" customWidth="1"/>
    <col min="11" max="11" width="10.8515625" style="210" customWidth="1"/>
    <col min="12" max="12" width="10.7109375" style="210" customWidth="1"/>
    <col min="13" max="13" width="9.7109375" style="210" customWidth="1"/>
    <col min="14" max="14" width="11.00390625" style="210" customWidth="1"/>
    <col min="15" max="16" width="14.421875" style="210" customWidth="1"/>
    <col min="17" max="16384" width="12.00390625" style="210" customWidth="1"/>
  </cols>
  <sheetData>
    <row r="1" spans="1:14" s="168" customFormat="1" ht="17.25" customHeight="1">
      <c r="A1" s="385" t="s">
        <v>724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</row>
    <row r="2" spans="1:14" s="168" customFormat="1" ht="17.25" customHeight="1">
      <c r="A2" s="385" t="s">
        <v>886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4" spans="1:14" s="195" customFormat="1" ht="13.5" customHeight="1">
      <c r="A4" s="193"/>
      <c r="B4" s="194" t="s">
        <v>0</v>
      </c>
      <c r="C4" s="194" t="s">
        <v>1</v>
      </c>
      <c r="D4" s="194" t="s">
        <v>2</v>
      </c>
      <c r="E4" s="194" t="s">
        <v>3</v>
      </c>
      <c r="F4" s="194" t="s">
        <v>6</v>
      </c>
      <c r="G4" s="194" t="s">
        <v>45</v>
      </c>
      <c r="H4" s="194" t="s">
        <v>46</v>
      </c>
      <c r="I4" s="194" t="s">
        <v>47</v>
      </c>
      <c r="J4" s="194" t="s">
        <v>88</v>
      </c>
      <c r="K4" s="194" t="s">
        <v>89</v>
      </c>
      <c r="L4" s="194" t="s">
        <v>48</v>
      </c>
      <c r="M4" s="194" t="s">
        <v>90</v>
      </c>
      <c r="N4" s="194" t="s">
        <v>91</v>
      </c>
    </row>
    <row r="5" spans="1:14" s="196" customFormat="1" ht="29.25" customHeight="1">
      <c r="A5" s="194">
        <v>1</v>
      </c>
      <c r="B5" s="386" t="s">
        <v>9</v>
      </c>
      <c r="C5" s="388" t="s">
        <v>726</v>
      </c>
      <c r="D5" s="389"/>
      <c r="E5" s="390"/>
      <c r="F5" s="391" t="s">
        <v>727</v>
      </c>
      <c r="G5" s="392"/>
      <c r="H5" s="393"/>
      <c r="I5" s="394" t="s">
        <v>728</v>
      </c>
      <c r="J5" s="395"/>
      <c r="K5" s="396"/>
      <c r="L5" s="394" t="s">
        <v>729</v>
      </c>
      <c r="M5" s="395"/>
      <c r="N5" s="396"/>
    </row>
    <row r="6" spans="1:14" s="196" customFormat="1" ht="15" customHeight="1">
      <c r="A6" s="194">
        <v>2</v>
      </c>
      <c r="B6" s="387"/>
      <c r="C6" s="197" t="s">
        <v>730</v>
      </c>
      <c r="D6" s="197" t="s">
        <v>731</v>
      </c>
      <c r="E6" s="197" t="s">
        <v>732</v>
      </c>
      <c r="F6" s="197" t="s">
        <v>730</v>
      </c>
      <c r="G6" s="197" t="s">
        <v>731</v>
      </c>
      <c r="H6" s="197" t="s">
        <v>732</v>
      </c>
      <c r="I6" s="197" t="s">
        <v>730</v>
      </c>
      <c r="J6" s="197" t="s">
        <v>731</v>
      </c>
      <c r="K6" s="197" t="s">
        <v>732</v>
      </c>
      <c r="L6" s="197" t="s">
        <v>730</v>
      </c>
      <c r="M6" s="197" t="s">
        <v>731</v>
      </c>
      <c r="N6" s="197" t="s">
        <v>732</v>
      </c>
    </row>
    <row r="7" spans="1:14" s="196" customFormat="1" ht="15" customHeight="1">
      <c r="A7" s="194">
        <v>3</v>
      </c>
      <c r="B7" s="198" t="s">
        <v>733</v>
      </c>
      <c r="C7" s="199">
        <v>0</v>
      </c>
      <c r="D7" s="199">
        <v>0</v>
      </c>
      <c r="E7" s="199">
        <f aca="true" t="shared" si="0" ref="E7:E13">C7-D7</f>
        <v>0</v>
      </c>
      <c r="F7" s="199">
        <v>528020</v>
      </c>
      <c r="G7" s="199">
        <v>0</v>
      </c>
      <c r="H7" s="199">
        <f aca="true" t="shared" si="1" ref="H7:H13">F7-G7</f>
        <v>528020</v>
      </c>
      <c r="I7" s="199">
        <v>1684088</v>
      </c>
      <c r="J7" s="199">
        <v>0</v>
      </c>
      <c r="K7" s="199">
        <f aca="true" t="shared" si="2" ref="K7:K13">I7-J7</f>
        <v>1684088</v>
      </c>
      <c r="L7" s="199">
        <v>1644910</v>
      </c>
      <c r="M7" s="199">
        <v>0</v>
      </c>
      <c r="N7" s="199">
        <f aca="true" t="shared" si="3" ref="N7:N13">L7-M7</f>
        <v>1644910</v>
      </c>
    </row>
    <row r="8" spans="1:14" s="196" customFormat="1" ht="15" customHeight="1">
      <c r="A8" s="194">
        <v>4</v>
      </c>
      <c r="B8" s="198" t="s">
        <v>734</v>
      </c>
      <c r="C8" s="199">
        <v>0</v>
      </c>
      <c r="D8" s="199">
        <v>0</v>
      </c>
      <c r="E8" s="199">
        <f t="shared" si="0"/>
        <v>0</v>
      </c>
      <c r="F8" s="199">
        <v>966000</v>
      </c>
      <c r="G8" s="199">
        <v>0</v>
      </c>
      <c r="H8" s="199">
        <f t="shared" si="1"/>
        <v>966000</v>
      </c>
      <c r="I8" s="199">
        <v>0</v>
      </c>
      <c r="J8" s="199">
        <v>0</v>
      </c>
      <c r="K8" s="199">
        <f t="shared" si="2"/>
        <v>0</v>
      </c>
      <c r="L8" s="199">
        <v>4483040</v>
      </c>
      <c r="M8" s="199">
        <v>0</v>
      </c>
      <c r="N8" s="199">
        <f t="shared" si="3"/>
        <v>4483040</v>
      </c>
    </row>
    <row r="9" spans="1:14" s="196" customFormat="1" ht="15" customHeight="1">
      <c r="A9" s="194">
        <v>5</v>
      </c>
      <c r="B9" s="198" t="s">
        <v>735</v>
      </c>
      <c r="C9" s="199">
        <v>0</v>
      </c>
      <c r="D9" s="199">
        <v>0</v>
      </c>
      <c r="E9" s="199">
        <f t="shared" si="0"/>
        <v>0</v>
      </c>
      <c r="F9" s="199">
        <v>0</v>
      </c>
      <c r="G9" s="199">
        <v>0</v>
      </c>
      <c r="H9" s="199">
        <f t="shared" si="1"/>
        <v>0</v>
      </c>
      <c r="I9" s="199">
        <v>0</v>
      </c>
      <c r="J9" s="199">
        <v>0</v>
      </c>
      <c r="K9" s="199">
        <f t="shared" si="2"/>
        <v>0</v>
      </c>
      <c r="L9" s="199">
        <v>8451989</v>
      </c>
      <c r="M9" s="199">
        <v>0</v>
      </c>
      <c r="N9" s="199">
        <f t="shared" si="3"/>
        <v>8451989</v>
      </c>
    </row>
    <row r="10" spans="1:14" s="196" customFormat="1" ht="15" customHeight="1">
      <c r="A10" s="194">
        <v>6</v>
      </c>
      <c r="B10" s="198" t="s">
        <v>736</v>
      </c>
      <c r="C10" s="199">
        <v>0</v>
      </c>
      <c r="D10" s="199">
        <v>0</v>
      </c>
      <c r="E10" s="199">
        <f t="shared" si="0"/>
        <v>0</v>
      </c>
      <c r="F10" s="199">
        <v>0</v>
      </c>
      <c r="G10" s="199">
        <v>0</v>
      </c>
      <c r="H10" s="199">
        <f t="shared" si="1"/>
        <v>0</v>
      </c>
      <c r="I10" s="199">
        <v>0</v>
      </c>
      <c r="J10" s="199">
        <v>0</v>
      </c>
      <c r="K10" s="199">
        <f t="shared" si="2"/>
        <v>0</v>
      </c>
      <c r="L10" s="199">
        <v>1671050</v>
      </c>
      <c r="M10" s="199">
        <v>0</v>
      </c>
      <c r="N10" s="199">
        <f t="shared" si="3"/>
        <v>1671050</v>
      </c>
    </row>
    <row r="11" spans="1:14" s="196" customFormat="1" ht="15" customHeight="1">
      <c r="A11" s="194">
        <v>7</v>
      </c>
      <c r="B11" s="198" t="s">
        <v>737</v>
      </c>
      <c r="C11" s="199">
        <v>62350750</v>
      </c>
      <c r="D11" s="199">
        <v>0</v>
      </c>
      <c r="E11" s="199">
        <f t="shared" si="0"/>
        <v>62350750</v>
      </c>
      <c r="F11" s="199">
        <v>0</v>
      </c>
      <c r="G11" s="199">
        <v>0</v>
      </c>
      <c r="H11" s="199">
        <f t="shared" si="1"/>
        <v>0</v>
      </c>
      <c r="I11" s="199">
        <v>0</v>
      </c>
      <c r="J11" s="199">
        <v>0</v>
      </c>
      <c r="K11" s="199">
        <f t="shared" si="2"/>
        <v>0</v>
      </c>
      <c r="L11" s="199">
        <v>0</v>
      </c>
      <c r="M11" s="199">
        <v>0</v>
      </c>
      <c r="N11" s="199">
        <f t="shared" si="3"/>
        <v>0</v>
      </c>
    </row>
    <row r="12" spans="1:14" s="196" customFormat="1" ht="15" customHeight="1">
      <c r="A12" s="194">
        <v>8</v>
      </c>
      <c r="B12" s="198" t="s">
        <v>738</v>
      </c>
      <c r="C12" s="199">
        <v>0</v>
      </c>
      <c r="D12" s="199">
        <v>0</v>
      </c>
      <c r="E12" s="199">
        <f t="shared" si="0"/>
        <v>0</v>
      </c>
      <c r="F12" s="199">
        <v>2080894</v>
      </c>
      <c r="G12" s="199">
        <v>0</v>
      </c>
      <c r="H12" s="199">
        <f t="shared" si="1"/>
        <v>2080894</v>
      </c>
      <c r="I12" s="199">
        <v>347600</v>
      </c>
      <c r="J12" s="199">
        <v>0</v>
      </c>
      <c r="K12" s="199">
        <f t="shared" si="2"/>
        <v>347600</v>
      </c>
      <c r="L12" s="199">
        <v>0</v>
      </c>
      <c r="M12" s="199">
        <v>0</v>
      </c>
      <c r="N12" s="199">
        <f t="shared" si="3"/>
        <v>0</v>
      </c>
    </row>
    <row r="13" spans="1:14" s="196" customFormat="1" ht="15" customHeight="1">
      <c r="A13" s="194">
        <v>9</v>
      </c>
      <c r="B13" s="198" t="s">
        <v>739</v>
      </c>
      <c r="C13" s="199">
        <v>0</v>
      </c>
      <c r="D13" s="199">
        <v>0</v>
      </c>
      <c r="E13" s="199">
        <f t="shared" si="0"/>
        <v>0</v>
      </c>
      <c r="F13" s="199">
        <v>0</v>
      </c>
      <c r="G13" s="199">
        <v>0</v>
      </c>
      <c r="H13" s="199">
        <f t="shared" si="1"/>
        <v>0</v>
      </c>
      <c r="I13" s="199">
        <v>114430</v>
      </c>
      <c r="J13" s="199">
        <v>0</v>
      </c>
      <c r="K13" s="199">
        <f t="shared" si="2"/>
        <v>114430</v>
      </c>
      <c r="L13" s="199">
        <v>0</v>
      </c>
      <c r="M13" s="199">
        <v>0</v>
      </c>
      <c r="N13" s="199">
        <f t="shared" si="3"/>
        <v>0</v>
      </c>
    </row>
    <row r="14" spans="1:14" s="196" customFormat="1" ht="15" customHeight="1">
      <c r="A14" s="194">
        <v>10</v>
      </c>
      <c r="B14" s="197" t="s">
        <v>740</v>
      </c>
      <c r="C14" s="200">
        <f>SUM(C7:C13)</f>
        <v>62350750</v>
      </c>
      <c r="D14" s="200">
        <f>SUM(D7:D13)</f>
        <v>0</v>
      </c>
      <c r="E14" s="200">
        <f>SUM(E7:E13)</f>
        <v>62350750</v>
      </c>
      <c r="F14" s="200">
        <f aca="true" t="shared" si="4" ref="F14:N14">SUM(F7:F13)</f>
        <v>3574914</v>
      </c>
      <c r="G14" s="200">
        <f t="shared" si="4"/>
        <v>0</v>
      </c>
      <c r="H14" s="200">
        <f t="shared" si="4"/>
        <v>3574914</v>
      </c>
      <c r="I14" s="200">
        <f t="shared" si="4"/>
        <v>2146118</v>
      </c>
      <c r="J14" s="200">
        <f t="shared" si="4"/>
        <v>0</v>
      </c>
      <c r="K14" s="200">
        <f t="shared" si="4"/>
        <v>2146118</v>
      </c>
      <c r="L14" s="201">
        <f t="shared" si="4"/>
        <v>16250989</v>
      </c>
      <c r="M14" s="200">
        <f t="shared" si="4"/>
        <v>0</v>
      </c>
      <c r="N14" s="201">
        <f t="shared" si="4"/>
        <v>16250989</v>
      </c>
    </row>
    <row r="15" spans="1:14" s="196" customFormat="1" ht="15" customHeight="1">
      <c r="A15" s="194">
        <v>11</v>
      </c>
      <c r="B15" s="197" t="s">
        <v>741</v>
      </c>
      <c r="C15" s="200">
        <v>50000</v>
      </c>
      <c r="D15" s="200">
        <v>32204</v>
      </c>
      <c r="E15" s="200">
        <f>C15-D15</f>
        <v>17796</v>
      </c>
      <c r="F15" s="200">
        <v>2992342</v>
      </c>
      <c r="G15" s="200">
        <v>879600</v>
      </c>
      <c r="H15" s="200">
        <f>F15-G15</f>
        <v>2112742</v>
      </c>
      <c r="I15" s="200">
        <v>32066776</v>
      </c>
      <c r="J15" s="200">
        <v>8232708</v>
      </c>
      <c r="K15" s="200">
        <f>I15-J15</f>
        <v>23834068</v>
      </c>
      <c r="L15" s="200">
        <v>5107284</v>
      </c>
      <c r="M15" s="200">
        <v>2087480</v>
      </c>
      <c r="N15" s="200">
        <f>L15-M15</f>
        <v>3019804</v>
      </c>
    </row>
    <row r="16" spans="1:14" s="196" customFormat="1" ht="15" customHeight="1">
      <c r="A16" s="194">
        <v>12</v>
      </c>
      <c r="B16" s="197" t="s">
        <v>900</v>
      </c>
      <c r="C16" s="200">
        <v>0</v>
      </c>
      <c r="D16" s="200">
        <v>0</v>
      </c>
      <c r="E16" s="200">
        <f>C16-D16</f>
        <v>0</v>
      </c>
      <c r="F16" s="200">
        <v>0</v>
      </c>
      <c r="G16" s="200">
        <v>0</v>
      </c>
      <c r="H16" s="200">
        <f>F16-G16</f>
        <v>0</v>
      </c>
      <c r="I16" s="200">
        <v>0</v>
      </c>
      <c r="J16" s="200">
        <v>0</v>
      </c>
      <c r="K16" s="200">
        <f>I16-J16</f>
        <v>0</v>
      </c>
      <c r="L16" s="200">
        <v>40600</v>
      </c>
      <c r="M16" s="200">
        <v>40600</v>
      </c>
      <c r="N16" s="200">
        <f>L16-M16</f>
        <v>0</v>
      </c>
    </row>
    <row r="17" spans="1:14" s="196" customFormat="1" ht="15" customHeight="1">
      <c r="A17" s="194">
        <v>13</v>
      </c>
      <c r="B17" s="197" t="s">
        <v>742</v>
      </c>
      <c r="C17" s="200">
        <v>74863180</v>
      </c>
      <c r="D17" s="200">
        <v>26043503</v>
      </c>
      <c r="E17" s="200">
        <f>C17-D17</f>
        <v>48819677</v>
      </c>
      <c r="F17" s="200">
        <v>11019468</v>
      </c>
      <c r="G17" s="200">
        <v>3019447</v>
      </c>
      <c r="H17" s="200">
        <f>F17-G17</f>
        <v>8000021</v>
      </c>
      <c r="I17" s="200">
        <v>15387572</v>
      </c>
      <c r="J17" s="200">
        <v>7042409</v>
      </c>
      <c r="K17" s="200">
        <f>I17-J17</f>
        <v>8345163</v>
      </c>
      <c r="L17" s="202">
        <v>419456</v>
      </c>
      <c r="M17" s="202">
        <v>23126</v>
      </c>
      <c r="N17" s="200">
        <f>L17-M17</f>
        <v>396330</v>
      </c>
    </row>
    <row r="18" spans="1:14" s="196" customFormat="1" ht="15" customHeight="1">
      <c r="A18" s="194">
        <v>14</v>
      </c>
      <c r="B18" s="197" t="s">
        <v>899</v>
      </c>
      <c r="C18" s="200">
        <v>0</v>
      </c>
      <c r="D18" s="200">
        <v>0</v>
      </c>
      <c r="E18" s="200">
        <f>C18-D18</f>
        <v>0</v>
      </c>
      <c r="F18" s="200">
        <v>0</v>
      </c>
      <c r="G18" s="200">
        <v>0</v>
      </c>
      <c r="H18" s="200">
        <f>F18-G18</f>
        <v>0</v>
      </c>
      <c r="I18" s="200">
        <v>1227</v>
      </c>
      <c r="J18" s="200">
        <v>1227</v>
      </c>
      <c r="K18" s="200">
        <f>I18-J18</f>
        <v>0</v>
      </c>
      <c r="L18" s="202">
        <v>40500</v>
      </c>
      <c r="M18" s="202">
        <v>40500</v>
      </c>
      <c r="N18" s="200">
        <f>L18-M18</f>
        <v>0</v>
      </c>
    </row>
    <row r="19" spans="1:14" s="196" customFormat="1" ht="15" customHeight="1">
      <c r="A19" s="194">
        <v>15</v>
      </c>
      <c r="B19" s="203" t="s">
        <v>743</v>
      </c>
      <c r="C19" s="204">
        <f aca="true" t="shared" si="5" ref="C19:H19">SUM(C14:C17)</f>
        <v>137263930</v>
      </c>
      <c r="D19" s="204">
        <f t="shared" si="5"/>
        <v>26075707</v>
      </c>
      <c r="E19" s="204">
        <f t="shared" si="5"/>
        <v>111188223</v>
      </c>
      <c r="F19" s="205">
        <f t="shared" si="5"/>
        <v>17586724</v>
      </c>
      <c r="G19" s="205">
        <f t="shared" si="5"/>
        <v>3899047</v>
      </c>
      <c r="H19" s="205">
        <f t="shared" si="5"/>
        <v>13687677</v>
      </c>
      <c r="I19" s="205">
        <f aca="true" t="shared" si="6" ref="I19:N19">SUM(I14:I18)</f>
        <v>49601693</v>
      </c>
      <c r="J19" s="205">
        <f t="shared" si="6"/>
        <v>15276344</v>
      </c>
      <c r="K19" s="205">
        <f t="shared" si="6"/>
        <v>34325349</v>
      </c>
      <c r="L19" s="205">
        <f t="shared" si="6"/>
        <v>21858829</v>
      </c>
      <c r="M19" s="205">
        <f t="shared" si="6"/>
        <v>2191706</v>
      </c>
      <c r="N19" s="205">
        <f t="shared" si="6"/>
        <v>19667123</v>
      </c>
    </row>
    <row r="20" spans="1:14" s="196" customFormat="1" ht="15" customHeight="1">
      <c r="A20" s="194">
        <v>16</v>
      </c>
      <c r="B20" s="198" t="s">
        <v>744</v>
      </c>
      <c r="C20" s="198">
        <v>0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9">
        <v>0</v>
      </c>
      <c r="M20" s="199">
        <v>0</v>
      </c>
      <c r="N20" s="198">
        <f>L20-M20</f>
        <v>0</v>
      </c>
    </row>
    <row r="21" spans="1:14" s="196" customFormat="1" ht="15" customHeight="1">
      <c r="A21" s="194">
        <v>17</v>
      </c>
      <c r="B21" s="198" t="s">
        <v>745</v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H21" s="198">
        <v>0</v>
      </c>
      <c r="I21" s="198">
        <v>0</v>
      </c>
      <c r="J21" s="198">
        <v>0</v>
      </c>
      <c r="K21" s="198">
        <v>0</v>
      </c>
      <c r="L21" s="199">
        <v>1787402</v>
      </c>
      <c r="M21" s="199">
        <v>1787402</v>
      </c>
      <c r="N21" s="198">
        <f>L21-M21</f>
        <v>0</v>
      </c>
    </row>
    <row r="22" spans="1:14" s="196" customFormat="1" ht="15" customHeight="1">
      <c r="A22" s="194">
        <v>18</v>
      </c>
      <c r="B22" s="198" t="s">
        <v>746</v>
      </c>
      <c r="C22" s="198">
        <v>0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f>I22-J22</f>
        <v>0</v>
      </c>
      <c r="L22" s="199">
        <v>14495128</v>
      </c>
      <c r="M22" s="199">
        <v>2680860</v>
      </c>
      <c r="N22" s="199">
        <f>L22-M22</f>
        <v>11814268</v>
      </c>
    </row>
    <row r="23" spans="1:14" s="196" customFormat="1" ht="15" customHeight="1">
      <c r="A23" s="194">
        <v>19</v>
      </c>
      <c r="B23" s="198" t="s">
        <v>747</v>
      </c>
      <c r="C23" s="198">
        <v>0</v>
      </c>
      <c r="D23" s="198">
        <v>0</v>
      </c>
      <c r="E23" s="198">
        <v>0</v>
      </c>
      <c r="F23" s="198">
        <v>0</v>
      </c>
      <c r="G23" s="198">
        <v>0</v>
      </c>
      <c r="H23" s="198">
        <v>0</v>
      </c>
      <c r="I23" s="198">
        <v>258957</v>
      </c>
      <c r="J23" s="198">
        <v>258957</v>
      </c>
      <c r="K23" s="198">
        <v>0</v>
      </c>
      <c r="L23" s="199">
        <v>3146605</v>
      </c>
      <c r="M23" s="199">
        <v>3146605</v>
      </c>
      <c r="N23" s="198">
        <v>0</v>
      </c>
    </row>
    <row r="24" spans="1:14" s="196" customFormat="1" ht="15" customHeight="1">
      <c r="A24" s="194">
        <v>20</v>
      </c>
      <c r="B24" s="203" t="s">
        <v>748</v>
      </c>
      <c r="C24" s="203">
        <f>SUM(C20:C23)</f>
        <v>0</v>
      </c>
      <c r="D24" s="203">
        <f>SUM(D20:D23)</f>
        <v>0</v>
      </c>
      <c r="E24" s="203">
        <f>SUM(E20:E23)</f>
        <v>0</v>
      </c>
      <c r="F24" s="203">
        <f aca="true" t="shared" si="7" ref="F24:K24">SUM(F20:F23)</f>
        <v>0</v>
      </c>
      <c r="G24" s="203">
        <f t="shared" si="7"/>
        <v>0</v>
      </c>
      <c r="H24" s="203">
        <f t="shared" si="7"/>
        <v>0</v>
      </c>
      <c r="I24" s="203">
        <f t="shared" si="7"/>
        <v>258957</v>
      </c>
      <c r="J24" s="203">
        <f t="shared" si="7"/>
        <v>258957</v>
      </c>
      <c r="K24" s="203">
        <f t="shared" si="7"/>
        <v>0</v>
      </c>
      <c r="L24" s="205">
        <f>SUM(L20:L23)</f>
        <v>19429135</v>
      </c>
      <c r="M24" s="205">
        <f>SUM(M20:M23)</f>
        <v>7614867</v>
      </c>
      <c r="N24" s="205">
        <f>SUM(N20:N23)</f>
        <v>11814268</v>
      </c>
    </row>
    <row r="25" spans="1:14" s="196" customFormat="1" ht="15" customHeight="1">
      <c r="A25" s="194">
        <v>21</v>
      </c>
      <c r="B25" s="198" t="s">
        <v>749</v>
      </c>
      <c r="C25" s="198">
        <v>0</v>
      </c>
      <c r="D25" s="198">
        <v>0</v>
      </c>
      <c r="E25" s="198">
        <v>0</v>
      </c>
      <c r="F25" s="198">
        <v>0</v>
      </c>
      <c r="G25" s="198">
        <v>0</v>
      </c>
      <c r="H25" s="198">
        <v>0</v>
      </c>
      <c r="I25" s="198">
        <v>0</v>
      </c>
      <c r="J25" s="198">
        <v>0</v>
      </c>
      <c r="K25" s="198">
        <v>0</v>
      </c>
      <c r="L25" s="206">
        <v>518757</v>
      </c>
      <c r="M25" s="199">
        <v>219316</v>
      </c>
      <c r="N25" s="199">
        <f>L25-M25</f>
        <v>299441</v>
      </c>
    </row>
    <row r="26" spans="1:14" s="196" customFormat="1" ht="15" customHeight="1">
      <c r="A26" s="194">
        <v>22</v>
      </c>
      <c r="B26" s="198" t="s">
        <v>750</v>
      </c>
      <c r="C26" s="198">
        <v>0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736</v>
      </c>
      <c r="J26" s="198">
        <v>736</v>
      </c>
      <c r="K26" s="198">
        <v>0</v>
      </c>
      <c r="L26" s="206">
        <v>3235300</v>
      </c>
      <c r="M26" s="199">
        <v>3235300</v>
      </c>
      <c r="N26" s="199">
        <f>L26-M26</f>
        <v>0</v>
      </c>
    </row>
    <row r="27" spans="1:14" s="196" customFormat="1" ht="15" customHeight="1">
      <c r="A27" s="194">
        <v>23</v>
      </c>
      <c r="B27" s="203" t="s">
        <v>751</v>
      </c>
      <c r="C27" s="203">
        <f aca="true" t="shared" si="8" ref="C27:H27">C25</f>
        <v>0</v>
      </c>
      <c r="D27" s="203">
        <f t="shared" si="8"/>
        <v>0</v>
      </c>
      <c r="E27" s="203">
        <f t="shared" si="8"/>
        <v>0</v>
      </c>
      <c r="F27" s="203">
        <f t="shared" si="8"/>
        <v>0</v>
      </c>
      <c r="G27" s="203">
        <f t="shared" si="8"/>
        <v>0</v>
      </c>
      <c r="H27" s="203">
        <f t="shared" si="8"/>
        <v>0</v>
      </c>
      <c r="I27" s="203">
        <f aca="true" t="shared" si="9" ref="I27:N27">SUM(I25:I26)</f>
        <v>736</v>
      </c>
      <c r="J27" s="203">
        <f t="shared" si="9"/>
        <v>736</v>
      </c>
      <c r="K27" s="203">
        <f t="shared" si="9"/>
        <v>0</v>
      </c>
      <c r="L27" s="204">
        <f t="shared" si="9"/>
        <v>3754057</v>
      </c>
      <c r="M27" s="205">
        <f t="shared" si="9"/>
        <v>3454616</v>
      </c>
      <c r="N27" s="205">
        <f t="shared" si="9"/>
        <v>299441</v>
      </c>
    </row>
    <row r="28" spans="1:14" s="196" customFormat="1" ht="15" customHeight="1">
      <c r="A28" s="194">
        <v>24</v>
      </c>
      <c r="B28" s="197" t="s">
        <v>752</v>
      </c>
      <c r="C28" s="197"/>
      <c r="D28" s="197"/>
      <c r="E28" s="197"/>
      <c r="F28" s="198"/>
      <c r="G28" s="198"/>
      <c r="H28" s="198"/>
      <c r="I28" s="198"/>
      <c r="J28" s="198"/>
      <c r="K28" s="198"/>
      <c r="L28" s="198"/>
      <c r="M28" s="198"/>
      <c r="N28" s="198"/>
    </row>
    <row r="29" spans="1:14" s="196" customFormat="1" ht="15" customHeight="1">
      <c r="A29" s="194">
        <v>25</v>
      </c>
      <c r="B29" s="198" t="s">
        <v>753</v>
      </c>
      <c r="C29" s="198">
        <v>0</v>
      </c>
      <c r="D29" s="198">
        <v>0</v>
      </c>
      <c r="E29" s="198">
        <f>C29-D29</f>
        <v>0</v>
      </c>
      <c r="F29" s="199">
        <v>0</v>
      </c>
      <c r="G29" s="199">
        <v>0</v>
      </c>
      <c r="H29" s="199">
        <f>F29-G29</f>
        <v>0</v>
      </c>
      <c r="I29" s="198">
        <v>79316040</v>
      </c>
      <c r="J29" s="198">
        <v>6642881</v>
      </c>
      <c r="K29" s="199">
        <f>I29-J29</f>
        <v>72673159</v>
      </c>
      <c r="L29" s="198">
        <v>0</v>
      </c>
      <c r="M29" s="198">
        <v>0</v>
      </c>
      <c r="N29" s="198">
        <v>0</v>
      </c>
    </row>
    <row r="30" spans="1:14" s="196" customFormat="1" ht="15" customHeight="1">
      <c r="A30" s="194">
        <v>26</v>
      </c>
      <c r="B30" s="198" t="s">
        <v>754</v>
      </c>
      <c r="C30" s="198">
        <v>0</v>
      </c>
      <c r="D30" s="198">
        <v>0</v>
      </c>
      <c r="E30" s="198">
        <v>0</v>
      </c>
      <c r="F30" s="199">
        <v>0</v>
      </c>
      <c r="G30" s="198">
        <v>0</v>
      </c>
      <c r="H30" s="199">
        <f>F30-G30</f>
        <v>0</v>
      </c>
      <c r="I30" s="198">
        <v>2168919</v>
      </c>
      <c r="J30" s="198">
        <v>1202754</v>
      </c>
      <c r="K30" s="199">
        <f>I30-J30</f>
        <v>966165</v>
      </c>
      <c r="L30" s="198">
        <v>0</v>
      </c>
      <c r="M30" s="198">
        <v>0</v>
      </c>
      <c r="N30" s="198">
        <f>L30-M30</f>
        <v>0</v>
      </c>
    </row>
    <row r="31" spans="1:14" s="196" customFormat="1" ht="15" customHeight="1">
      <c r="A31" s="194">
        <v>27</v>
      </c>
      <c r="B31" s="203" t="s">
        <v>755</v>
      </c>
      <c r="C31" s="203">
        <f aca="true" t="shared" si="10" ref="C31:N31">SUM(C29:C30)</f>
        <v>0</v>
      </c>
      <c r="D31" s="203">
        <f t="shared" si="10"/>
        <v>0</v>
      </c>
      <c r="E31" s="203">
        <f t="shared" si="10"/>
        <v>0</v>
      </c>
      <c r="F31" s="205">
        <f t="shared" si="10"/>
        <v>0</v>
      </c>
      <c r="G31" s="205">
        <f t="shared" si="10"/>
        <v>0</v>
      </c>
      <c r="H31" s="205">
        <f t="shared" si="10"/>
        <v>0</v>
      </c>
      <c r="I31" s="203">
        <f t="shared" si="10"/>
        <v>81484959</v>
      </c>
      <c r="J31" s="203">
        <f t="shared" si="10"/>
        <v>7845635</v>
      </c>
      <c r="K31" s="205">
        <f t="shared" si="10"/>
        <v>73639324</v>
      </c>
      <c r="L31" s="203">
        <f t="shared" si="10"/>
        <v>0</v>
      </c>
      <c r="M31" s="203">
        <f t="shared" si="10"/>
        <v>0</v>
      </c>
      <c r="N31" s="203">
        <f t="shared" si="10"/>
        <v>0</v>
      </c>
    </row>
    <row r="32" spans="1:16" s="196" customFormat="1" ht="15" customHeight="1">
      <c r="A32" s="194">
        <v>28</v>
      </c>
      <c r="B32" s="203" t="s">
        <v>756</v>
      </c>
      <c r="C32" s="204">
        <f aca="true" t="shared" si="11" ref="C32:N32">C19+C24+C27+C31</f>
        <v>137263930</v>
      </c>
      <c r="D32" s="204">
        <f t="shared" si="11"/>
        <v>26075707</v>
      </c>
      <c r="E32" s="204">
        <f t="shared" si="11"/>
        <v>111188223</v>
      </c>
      <c r="F32" s="205">
        <f t="shared" si="11"/>
        <v>17586724</v>
      </c>
      <c r="G32" s="205">
        <f t="shared" si="11"/>
        <v>3899047</v>
      </c>
      <c r="H32" s="205">
        <f t="shared" si="11"/>
        <v>13687677</v>
      </c>
      <c r="I32" s="205">
        <f t="shared" si="11"/>
        <v>131346345</v>
      </c>
      <c r="J32" s="205">
        <f t="shared" si="11"/>
        <v>23381672</v>
      </c>
      <c r="K32" s="204">
        <f t="shared" si="11"/>
        <v>107964673</v>
      </c>
      <c r="L32" s="204">
        <f t="shared" si="11"/>
        <v>45042021</v>
      </c>
      <c r="M32" s="204">
        <f t="shared" si="11"/>
        <v>13261189</v>
      </c>
      <c r="N32" s="204">
        <f t="shared" si="11"/>
        <v>31780832</v>
      </c>
      <c r="P32" s="207"/>
    </row>
    <row r="33" spans="1:14" ht="12.75">
      <c r="A33" s="194">
        <v>29</v>
      </c>
      <c r="B33" s="208" t="s">
        <v>757</v>
      </c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</row>
    <row r="34" spans="1:14" s="196" customFormat="1" ht="12">
      <c r="A34" s="194">
        <v>30</v>
      </c>
      <c r="B34" s="198" t="s">
        <v>733</v>
      </c>
      <c r="C34" s="198"/>
      <c r="D34" s="198"/>
      <c r="E34" s="198"/>
      <c r="F34" s="199">
        <v>837040</v>
      </c>
      <c r="G34" s="199">
        <v>0</v>
      </c>
      <c r="H34" s="199">
        <v>837040</v>
      </c>
      <c r="I34" s="198"/>
      <c r="J34" s="198"/>
      <c r="K34" s="198"/>
      <c r="L34" s="198"/>
      <c r="M34" s="198"/>
      <c r="N34" s="198"/>
    </row>
    <row r="35" spans="1:14" s="196" customFormat="1" ht="12">
      <c r="A35" s="194">
        <v>31</v>
      </c>
      <c r="B35" s="197" t="s">
        <v>741</v>
      </c>
      <c r="C35" s="198"/>
      <c r="D35" s="198"/>
      <c r="E35" s="198"/>
      <c r="F35" s="199">
        <v>13699704</v>
      </c>
      <c r="G35" s="199">
        <v>0</v>
      </c>
      <c r="H35" s="199">
        <v>13699704</v>
      </c>
      <c r="I35" s="198"/>
      <c r="J35" s="198"/>
      <c r="K35" s="198"/>
      <c r="L35" s="198"/>
      <c r="M35" s="198"/>
      <c r="N35" s="198"/>
    </row>
    <row r="36" spans="1:14" s="214" customFormat="1" ht="24">
      <c r="A36" s="194">
        <v>32</v>
      </c>
      <c r="B36" s="211" t="s">
        <v>758</v>
      </c>
      <c r="C36" s="212">
        <f>SUM(C34:C35)</f>
        <v>0</v>
      </c>
      <c r="D36" s="212">
        <f>SUM(D34:D35)</f>
        <v>0</v>
      </c>
      <c r="E36" s="212">
        <f>SUM(E34:E35)</f>
        <v>0</v>
      </c>
      <c r="F36" s="213">
        <f>SUM(F34:F35)</f>
        <v>14536744</v>
      </c>
      <c r="G36" s="213">
        <f aca="true" t="shared" si="12" ref="G36:N36">SUM(G34:G35)</f>
        <v>0</v>
      </c>
      <c r="H36" s="213">
        <f t="shared" si="12"/>
        <v>14536744</v>
      </c>
      <c r="I36" s="212">
        <f t="shared" si="12"/>
        <v>0</v>
      </c>
      <c r="J36" s="212">
        <f t="shared" si="12"/>
        <v>0</v>
      </c>
      <c r="K36" s="212">
        <f t="shared" si="12"/>
        <v>0</v>
      </c>
      <c r="L36" s="212">
        <f t="shared" si="12"/>
        <v>0</v>
      </c>
      <c r="M36" s="212">
        <f t="shared" si="12"/>
        <v>0</v>
      </c>
      <c r="N36" s="212">
        <f t="shared" si="12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7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A6" sqref="A6:A60"/>
    </sheetView>
  </sheetViews>
  <sheetFormatPr defaultColWidth="9.140625" defaultRowHeight="15"/>
  <cols>
    <col min="1" max="1" width="5.7109375" style="169" customWidth="1"/>
    <col min="2" max="2" width="31.57421875" style="221" customWidth="1"/>
    <col min="3" max="5" width="16.421875" style="221" customWidth="1"/>
    <col min="6" max="16384" width="9.140625" style="221" customWidth="1"/>
  </cols>
  <sheetData>
    <row r="1" spans="1:8" s="216" customFormat="1" ht="17.25" customHeight="1">
      <c r="A1" s="397" t="s">
        <v>759</v>
      </c>
      <c r="B1" s="397"/>
      <c r="C1" s="397"/>
      <c r="D1" s="397"/>
      <c r="E1" s="397"/>
      <c r="F1" s="215"/>
      <c r="G1" s="215"/>
      <c r="H1" s="215"/>
    </row>
    <row r="2" spans="1:8" s="216" customFormat="1" ht="17.25" customHeight="1">
      <c r="A2" s="397" t="s">
        <v>760</v>
      </c>
      <c r="B2" s="397"/>
      <c r="C2" s="397"/>
      <c r="D2" s="397"/>
      <c r="E2" s="397"/>
      <c r="F2" s="215"/>
      <c r="G2" s="215"/>
      <c r="H2" s="215"/>
    </row>
    <row r="3" spans="1:8" s="216" customFormat="1" ht="17.25" customHeight="1">
      <c r="A3" s="397" t="s">
        <v>725</v>
      </c>
      <c r="B3" s="397"/>
      <c r="C3" s="397"/>
      <c r="D3" s="397"/>
      <c r="E3" s="397"/>
      <c r="F3" s="215"/>
      <c r="G3" s="215"/>
      <c r="H3" s="215"/>
    </row>
    <row r="4" spans="1:8" s="216" customFormat="1" ht="17.25" customHeight="1">
      <c r="A4" s="169"/>
      <c r="B4" s="215"/>
      <c r="C4" s="215"/>
      <c r="D4" s="215"/>
      <c r="E4" s="215"/>
      <c r="F4" s="215"/>
      <c r="G4" s="215"/>
      <c r="H4" s="215"/>
    </row>
    <row r="5" spans="1:5" s="169" customFormat="1" ht="13.5" customHeight="1">
      <c r="A5" s="171"/>
      <c r="B5" s="217" t="s">
        <v>0</v>
      </c>
      <c r="C5" s="217" t="s">
        <v>1</v>
      </c>
      <c r="D5" s="217" t="s">
        <v>2</v>
      </c>
      <c r="E5" s="217" t="s">
        <v>3</v>
      </c>
    </row>
    <row r="6" spans="1:5" ht="14.25">
      <c r="A6" s="218">
        <v>1</v>
      </c>
      <c r="B6" s="219" t="s">
        <v>9</v>
      </c>
      <c r="C6" s="219" t="s">
        <v>730</v>
      </c>
      <c r="D6" s="220" t="s">
        <v>761</v>
      </c>
      <c r="E6" s="220" t="s">
        <v>732</v>
      </c>
    </row>
    <row r="7" spans="1:5" ht="14.25">
      <c r="A7" s="218">
        <v>2</v>
      </c>
      <c r="B7" s="219" t="s">
        <v>762</v>
      </c>
      <c r="C7" s="219"/>
      <c r="D7" s="220"/>
      <c r="E7" s="220"/>
    </row>
    <row r="8" spans="1:5" ht="14.25">
      <c r="A8" s="218">
        <v>3</v>
      </c>
      <c r="B8" s="225" t="s">
        <v>764</v>
      </c>
      <c r="C8" s="225">
        <f>SUM(C7)</f>
        <v>0</v>
      </c>
      <c r="D8" s="225">
        <f>SUM(D7)</f>
        <v>0</v>
      </c>
      <c r="E8" s="329">
        <f aca="true" t="shared" si="0" ref="E8:E26">C8-D8</f>
        <v>0</v>
      </c>
    </row>
    <row r="9" spans="1:5" ht="14.25">
      <c r="A9" s="218">
        <v>4</v>
      </c>
      <c r="B9" s="219" t="s">
        <v>765</v>
      </c>
      <c r="C9" s="219"/>
      <c r="D9" s="220"/>
      <c r="E9" s="220"/>
    </row>
    <row r="10" spans="1:5" ht="15">
      <c r="A10" s="218">
        <v>5</v>
      </c>
      <c r="B10" s="222" t="s">
        <v>901</v>
      </c>
      <c r="C10" s="222">
        <v>5053543</v>
      </c>
      <c r="D10" s="222">
        <v>284296</v>
      </c>
      <c r="E10" s="226">
        <f t="shared" si="0"/>
        <v>4769247</v>
      </c>
    </row>
    <row r="11" spans="1:5" ht="15">
      <c r="A11" s="218">
        <v>6</v>
      </c>
      <c r="B11" s="222" t="s">
        <v>902</v>
      </c>
      <c r="C11" s="222">
        <v>3858268</v>
      </c>
      <c r="D11" s="222">
        <v>56556</v>
      </c>
      <c r="E11" s="226">
        <f t="shared" si="0"/>
        <v>3801712</v>
      </c>
    </row>
    <row r="12" spans="1:5" ht="15.75">
      <c r="A12" s="218">
        <v>7</v>
      </c>
      <c r="B12" s="328" t="s">
        <v>903</v>
      </c>
      <c r="C12" s="222">
        <v>351969</v>
      </c>
      <c r="D12" s="222">
        <v>19801</v>
      </c>
      <c r="E12" s="226">
        <f t="shared" si="0"/>
        <v>332168</v>
      </c>
    </row>
    <row r="13" spans="1:5" ht="15">
      <c r="A13" s="218">
        <v>8</v>
      </c>
      <c r="B13" s="222" t="s">
        <v>769</v>
      </c>
      <c r="C13" s="222">
        <v>1826667</v>
      </c>
      <c r="D13" s="222">
        <v>1113222</v>
      </c>
      <c r="E13" s="226">
        <f t="shared" si="0"/>
        <v>713445</v>
      </c>
    </row>
    <row r="14" spans="1:5" ht="15">
      <c r="A14" s="218">
        <v>9</v>
      </c>
      <c r="B14" s="222" t="s">
        <v>770</v>
      </c>
      <c r="C14" s="222">
        <v>160867</v>
      </c>
      <c r="D14" s="222">
        <v>98273</v>
      </c>
      <c r="E14" s="226">
        <f t="shared" si="0"/>
        <v>62594</v>
      </c>
    </row>
    <row r="15" spans="1:5" ht="15">
      <c r="A15" s="218">
        <v>10</v>
      </c>
      <c r="B15" s="222" t="s">
        <v>771</v>
      </c>
      <c r="C15" s="222">
        <v>160867</v>
      </c>
      <c r="D15" s="222">
        <v>98273</v>
      </c>
      <c r="E15" s="226">
        <f t="shared" si="0"/>
        <v>62594</v>
      </c>
    </row>
    <row r="16" spans="1:5" ht="15">
      <c r="A16" s="218">
        <v>11</v>
      </c>
      <c r="B16" s="222" t="s">
        <v>772</v>
      </c>
      <c r="C16" s="222">
        <v>124600</v>
      </c>
      <c r="D16" s="222">
        <v>76118</v>
      </c>
      <c r="E16" s="226">
        <f t="shared" si="0"/>
        <v>48482</v>
      </c>
    </row>
    <row r="17" spans="1:5" ht="15">
      <c r="A17" s="218">
        <v>12</v>
      </c>
      <c r="B17" s="222" t="s">
        <v>773</v>
      </c>
      <c r="C17" s="222">
        <v>127000</v>
      </c>
      <c r="D17" s="222">
        <v>75273</v>
      </c>
      <c r="E17" s="226">
        <f t="shared" si="0"/>
        <v>51727</v>
      </c>
    </row>
    <row r="18" spans="1:5" ht="15">
      <c r="A18" s="218">
        <v>13</v>
      </c>
      <c r="B18" s="222" t="s">
        <v>774</v>
      </c>
      <c r="C18" s="222">
        <v>113948</v>
      </c>
      <c r="D18" s="222">
        <v>51877</v>
      </c>
      <c r="E18" s="226">
        <f t="shared" si="0"/>
        <v>62071</v>
      </c>
    </row>
    <row r="19" spans="1:5" ht="15">
      <c r="A19" s="218">
        <v>14</v>
      </c>
      <c r="B19" s="222" t="s">
        <v>774</v>
      </c>
      <c r="C19" s="222">
        <v>116078</v>
      </c>
      <c r="D19" s="222">
        <v>52844</v>
      </c>
      <c r="E19" s="226">
        <f t="shared" si="0"/>
        <v>63234</v>
      </c>
    </row>
    <row r="20" spans="1:5" ht="15">
      <c r="A20" s="218">
        <v>15</v>
      </c>
      <c r="B20" s="222" t="s">
        <v>775</v>
      </c>
      <c r="C20" s="222">
        <v>102831</v>
      </c>
      <c r="D20" s="222">
        <v>45629</v>
      </c>
      <c r="E20" s="226">
        <f t="shared" si="0"/>
        <v>57202</v>
      </c>
    </row>
    <row r="21" spans="1:5" ht="15">
      <c r="A21" s="218">
        <v>16</v>
      </c>
      <c r="B21" s="222" t="s">
        <v>776</v>
      </c>
      <c r="C21" s="222">
        <v>551560</v>
      </c>
      <c r="D21" s="222">
        <v>208812</v>
      </c>
      <c r="E21" s="226">
        <f t="shared" si="0"/>
        <v>342748</v>
      </c>
    </row>
    <row r="22" spans="1:5" ht="15">
      <c r="A22" s="218">
        <v>17</v>
      </c>
      <c r="B22" s="222" t="s">
        <v>777</v>
      </c>
      <c r="C22" s="222">
        <v>420000</v>
      </c>
      <c r="D22" s="222">
        <v>135981</v>
      </c>
      <c r="E22" s="226">
        <f t="shared" si="0"/>
        <v>284019</v>
      </c>
    </row>
    <row r="23" spans="1:5" ht="15">
      <c r="A23" s="218">
        <v>18</v>
      </c>
      <c r="B23" s="222" t="s">
        <v>778</v>
      </c>
      <c r="C23" s="222">
        <v>200900</v>
      </c>
      <c r="D23" s="222">
        <v>64884</v>
      </c>
      <c r="E23" s="226">
        <f t="shared" si="0"/>
        <v>136016</v>
      </c>
    </row>
    <row r="24" spans="1:5" ht="15">
      <c r="A24" s="218">
        <v>19</v>
      </c>
      <c r="B24" s="222" t="s">
        <v>779</v>
      </c>
      <c r="C24" s="222">
        <v>519650</v>
      </c>
      <c r="D24" s="222">
        <v>135008</v>
      </c>
      <c r="E24" s="226">
        <f t="shared" si="0"/>
        <v>384642</v>
      </c>
    </row>
    <row r="25" spans="1:5" ht="15">
      <c r="A25" s="218">
        <v>20</v>
      </c>
      <c r="B25" s="222" t="s">
        <v>780</v>
      </c>
      <c r="C25" s="222">
        <v>375000</v>
      </c>
      <c r="D25" s="222">
        <v>76272</v>
      </c>
      <c r="E25" s="226">
        <f t="shared" si="0"/>
        <v>298728</v>
      </c>
    </row>
    <row r="26" spans="1:5" ht="15">
      <c r="A26" s="218">
        <v>21</v>
      </c>
      <c r="B26" s="222" t="s">
        <v>781</v>
      </c>
      <c r="C26" s="222">
        <v>431380</v>
      </c>
      <c r="D26" s="222">
        <v>87741</v>
      </c>
      <c r="E26" s="226">
        <f t="shared" si="0"/>
        <v>343639</v>
      </c>
    </row>
    <row r="27" spans="1:5" ht="14.25">
      <c r="A27" s="218">
        <v>22</v>
      </c>
      <c r="B27" s="227" t="s">
        <v>748</v>
      </c>
      <c r="C27" s="227">
        <f>SUM(C10:C26)</f>
        <v>14495128</v>
      </c>
      <c r="D27" s="227">
        <f>SUM(D10:D26)</f>
        <v>2680860</v>
      </c>
      <c r="E27" s="227">
        <f>SUM(E10:E26)</f>
        <v>11814268</v>
      </c>
    </row>
    <row r="28" spans="1:5" ht="14.25">
      <c r="A28" s="218">
        <v>23</v>
      </c>
      <c r="B28" s="219" t="s">
        <v>749</v>
      </c>
      <c r="C28" s="219"/>
      <c r="D28" s="219"/>
      <c r="E28" s="219"/>
    </row>
    <row r="29" spans="1:5" s="224" customFormat="1" ht="15">
      <c r="A29" s="218">
        <v>24</v>
      </c>
      <c r="B29" s="222" t="s">
        <v>782</v>
      </c>
      <c r="C29" s="222">
        <v>314582</v>
      </c>
      <c r="D29" s="222">
        <v>164271</v>
      </c>
      <c r="E29" s="222">
        <f>C29-D29</f>
        <v>150311</v>
      </c>
    </row>
    <row r="30" spans="1:5" s="224" customFormat="1" ht="15">
      <c r="A30" s="218">
        <v>25</v>
      </c>
      <c r="B30" s="222" t="s">
        <v>783</v>
      </c>
      <c r="C30" s="222">
        <v>204175</v>
      </c>
      <c r="D30" s="222">
        <v>55045</v>
      </c>
      <c r="E30" s="222">
        <f>C30-D30</f>
        <v>149130</v>
      </c>
    </row>
    <row r="31" spans="1:5" ht="14.25">
      <c r="A31" s="218">
        <v>26</v>
      </c>
      <c r="B31" s="228" t="s">
        <v>751</v>
      </c>
      <c r="C31" s="228">
        <f>SUM(C29:C30)</f>
        <v>518757</v>
      </c>
      <c r="D31" s="228">
        <f>SUM(D29:D30)</f>
        <v>219316</v>
      </c>
      <c r="E31" s="228">
        <f>SUM(E29:E30)</f>
        <v>299441</v>
      </c>
    </row>
    <row r="32" spans="1:5" ht="12.75">
      <c r="A32" s="218">
        <v>27</v>
      </c>
      <c r="B32" s="229" t="s">
        <v>784</v>
      </c>
      <c r="C32" s="330"/>
      <c r="D32" s="330"/>
      <c r="E32" s="330"/>
    </row>
    <row r="33" spans="1:5" ht="15">
      <c r="A33" s="218">
        <v>28</v>
      </c>
      <c r="B33" s="222" t="s">
        <v>785</v>
      </c>
      <c r="C33" s="222">
        <v>213200</v>
      </c>
      <c r="D33" s="222">
        <v>213200</v>
      </c>
      <c r="E33" s="222">
        <f aca="true" t="shared" si="1" ref="E33:E45">C33-D33</f>
        <v>0</v>
      </c>
    </row>
    <row r="34" spans="1:5" ht="15">
      <c r="A34" s="218">
        <v>29</v>
      </c>
      <c r="B34" s="222" t="s">
        <v>786</v>
      </c>
      <c r="C34" s="222">
        <v>112998</v>
      </c>
      <c r="D34" s="222">
        <v>112998</v>
      </c>
      <c r="E34" s="226">
        <f t="shared" si="1"/>
        <v>0</v>
      </c>
    </row>
    <row r="35" spans="1:5" ht="15">
      <c r="A35" s="218">
        <v>30</v>
      </c>
      <c r="B35" s="222" t="s">
        <v>787</v>
      </c>
      <c r="C35" s="222">
        <v>124900</v>
      </c>
      <c r="D35" s="222">
        <v>124900</v>
      </c>
      <c r="E35" s="226">
        <f t="shared" si="1"/>
        <v>0</v>
      </c>
    </row>
    <row r="36" spans="1:5" ht="15">
      <c r="A36" s="218">
        <v>31</v>
      </c>
      <c r="B36" s="222" t="s">
        <v>788</v>
      </c>
      <c r="C36" s="222">
        <v>172001</v>
      </c>
      <c r="D36" s="222">
        <v>172001</v>
      </c>
      <c r="E36" s="226">
        <f t="shared" si="1"/>
        <v>0</v>
      </c>
    </row>
    <row r="37" spans="1:5" ht="15">
      <c r="A37" s="218">
        <v>32</v>
      </c>
      <c r="B37" s="222" t="s">
        <v>778</v>
      </c>
      <c r="C37" s="222">
        <v>180000</v>
      </c>
      <c r="D37" s="222">
        <v>180000</v>
      </c>
      <c r="E37" s="226">
        <f t="shared" si="1"/>
        <v>0</v>
      </c>
    </row>
    <row r="38" spans="1:5" ht="15">
      <c r="A38" s="218">
        <v>33</v>
      </c>
      <c r="B38" s="222" t="s">
        <v>789</v>
      </c>
      <c r="C38" s="222">
        <v>138900</v>
      </c>
      <c r="D38" s="222">
        <v>138900</v>
      </c>
      <c r="E38" s="226">
        <f t="shared" si="1"/>
        <v>0</v>
      </c>
    </row>
    <row r="39" spans="1:5" ht="16.5" customHeight="1">
      <c r="A39" s="218">
        <v>34</v>
      </c>
      <c r="B39" s="222" t="s">
        <v>790</v>
      </c>
      <c r="C39" s="222">
        <v>204300</v>
      </c>
      <c r="D39" s="222">
        <v>204300</v>
      </c>
      <c r="E39" s="226">
        <f t="shared" si="1"/>
        <v>0</v>
      </c>
    </row>
    <row r="40" spans="1:5" ht="16.5" customHeight="1">
      <c r="A40" s="218">
        <v>35</v>
      </c>
      <c r="B40" s="222" t="s">
        <v>766</v>
      </c>
      <c r="C40" s="222">
        <v>131500</v>
      </c>
      <c r="D40" s="222">
        <v>131500</v>
      </c>
      <c r="E40" s="226">
        <f t="shared" si="1"/>
        <v>0</v>
      </c>
    </row>
    <row r="41" spans="1:5" ht="16.5" customHeight="1">
      <c r="A41" s="218">
        <v>36</v>
      </c>
      <c r="B41" s="222" t="s">
        <v>766</v>
      </c>
      <c r="C41" s="222">
        <v>131500</v>
      </c>
      <c r="D41" s="222">
        <v>131500</v>
      </c>
      <c r="E41" s="226">
        <f t="shared" si="1"/>
        <v>0</v>
      </c>
    </row>
    <row r="42" spans="1:5" ht="16.5" customHeight="1">
      <c r="A42" s="218">
        <v>37</v>
      </c>
      <c r="B42" s="222" t="s">
        <v>767</v>
      </c>
      <c r="C42" s="222">
        <v>726560</v>
      </c>
      <c r="D42" s="222">
        <v>726560</v>
      </c>
      <c r="E42" s="226">
        <f t="shared" si="1"/>
        <v>0</v>
      </c>
    </row>
    <row r="43" spans="1:5" ht="16.5" customHeight="1">
      <c r="A43" s="218">
        <v>38</v>
      </c>
      <c r="B43" s="222" t="s">
        <v>768</v>
      </c>
      <c r="C43" s="222">
        <v>115924</v>
      </c>
      <c r="D43" s="222">
        <v>115924</v>
      </c>
      <c r="E43" s="226">
        <f t="shared" si="1"/>
        <v>0</v>
      </c>
    </row>
    <row r="44" spans="1:5" ht="16.5" customHeight="1">
      <c r="A44" s="218">
        <v>39</v>
      </c>
      <c r="B44" s="222" t="s">
        <v>904</v>
      </c>
      <c r="C44" s="222">
        <v>100000</v>
      </c>
      <c r="D44" s="222">
        <v>100000</v>
      </c>
      <c r="E44" s="226">
        <f t="shared" si="1"/>
        <v>0</v>
      </c>
    </row>
    <row r="45" spans="1:5" ht="15">
      <c r="A45" s="218">
        <v>40</v>
      </c>
      <c r="B45" s="222" t="s">
        <v>791</v>
      </c>
      <c r="C45" s="222">
        <v>111811</v>
      </c>
      <c r="D45" s="222">
        <v>111811</v>
      </c>
      <c r="E45" s="226">
        <f t="shared" si="1"/>
        <v>0</v>
      </c>
    </row>
    <row r="46" spans="1:5" ht="12.75">
      <c r="A46" s="218">
        <v>41</v>
      </c>
      <c r="B46" s="231" t="s">
        <v>541</v>
      </c>
      <c r="C46" s="232">
        <f>SUM(C33:C45)</f>
        <v>2463594</v>
      </c>
      <c r="D46" s="232">
        <f>SUM(D33:D45)</f>
        <v>2463594</v>
      </c>
      <c r="E46" s="232">
        <f>SUM(E33:E45)</f>
        <v>0</v>
      </c>
    </row>
    <row r="47" spans="1:5" ht="14.25">
      <c r="A47" s="218">
        <v>42</v>
      </c>
      <c r="B47" s="219" t="s">
        <v>792</v>
      </c>
      <c r="C47" s="219"/>
      <c r="D47" s="220"/>
      <c r="E47" s="220"/>
    </row>
    <row r="48" spans="1:5" ht="14.25">
      <c r="A48" s="218">
        <v>43</v>
      </c>
      <c r="B48" s="219" t="s">
        <v>729</v>
      </c>
      <c r="C48" s="219"/>
      <c r="D48" s="220"/>
      <c r="E48" s="220"/>
    </row>
    <row r="49" spans="1:5" ht="15">
      <c r="A49" s="218">
        <v>44</v>
      </c>
      <c r="B49" s="222" t="s">
        <v>793</v>
      </c>
      <c r="C49" s="222">
        <v>124138</v>
      </c>
      <c r="D49" s="222">
        <v>124138</v>
      </c>
      <c r="E49" s="226">
        <f aca="true" t="shared" si="2" ref="E49:E59">C49-D49</f>
        <v>0</v>
      </c>
    </row>
    <row r="50" spans="1:5" ht="15">
      <c r="A50" s="218">
        <v>45</v>
      </c>
      <c r="B50" s="222" t="s">
        <v>794</v>
      </c>
      <c r="C50" s="222">
        <v>310754</v>
      </c>
      <c r="D50" s="222">
        <v>310754</v>
      </c>
      <c r="E50" s="226">
        <f t="shared" si="2"/>
        <v>0</v>
      </c>
    </row>
    <row r="51" spans="1:5" ht="15">
      <c r="A51" s="218">
        <v>46</v>
      </c>
      <c r="B51" s="222" t="s">
        <v>763</v>
      </c>
      <c r="C51" s="222">
        <v>102870</v>
      </c>
      <c r="D51" s="222">
        <v>102870</v>
      </c>
      <c r="E51" s="226">
        <f t="shared" si="2"/>
        <v>0</v>
      </c>
    </row>
    <row r="52" spans="1:5" ht="15">
      <c r="A52" s="218">
        <v>47</v>
      </c>
      <c r="B52" s="222" t="s">
        <v>763</v>
      </c>
      <c r="C52" s="222">
        <v>102870</v>
      </c>
      <c r="D52" s="222">
        <v>102870</v>
      </c>
      <c r="E52" s="226">
        <f t="shared" si="2"/>
        <v>0</v>
      </c>
    </row>
    <row r="53" spans="1:5" ht="15">
      <c r="A53" s="218">
        <v>48</v>
      </c>
      <c r="B53" s="222" t="s">
        <v>763</v>
      </c>
      <c r="C53" s="222">
        <v>102870</v>
      </c>
      <c r="D53" s="222">
        <v>102870</v>
      </c>
      <c r="E53" s="226">
        <f t="shared" si="2"/>
        <v>0</v>
      </c>
    </row>
    <row r="54" spans="1:5" ht="15">
      <c r="A54" s="218">
        <v>49</v>
      </c>
      <c r="B54" s="222" t="s">
        <v>794</v>
      </c>
      <c r="C54" s="222">
        <v>197447</v>
      </c>
      <c r="D54" s="222">
        <v>197447</v>
      </c>
      <c r="E54" s="226">
        <f t="shared" si="2"/>
        <v>0</v>
      </c>
    </row>
    <row r="55" spans="1:5" ht="15">
      <c r="A55" s="218">
        <v>50</v>
      </c>
      <c r="B55" s="222" t="s">
        <v>794</v>
      </c>
      <c r="C55" s="222">
        <v>197447</v>
      </c>
      <c r="D55" s="222">
        <v>197447</v>
      </c>
      <c r="E55" s="226">
        <f t="shared" si="2"/>
        <v>0</v>
      </c>
    </row>
    <row r="56" spans="1:5" ht="12.75">
      <c r="A56" s="218">
        <v>51</v>
      </c>
      <c r="B56" s="230" t="s">
        <v>795</v>
      </c>
      <c r="C56" s="331">
        <v>120000</v>
      </c>
      <c r="D56" s="331">
        <v>120000</v>
      </c>
      <c r="E56" s="331">
        <f t="shared" si="2"/>
        <v>0</v>
      </c>
    </row>
    <row r="57" spans="1:5" ht="15">
      <c r="A57" s="218">
        <v>52</v>
      </c>
      <c r="B57" s="222" t="s">
        <v>763</v>
      </c>
      <c r="C57" s="222">
        <v>113030</v>
      </c>
      <c r="D57" s="222">
        <v>113030</v>
      </c>
      <c r="E57" s="331">
        <f t="shared" si="2"/>
        <v>0</v>
      </c>
    </row>
    <row r="58" spans="1:5" ht="15">
      <c r="A58" s="218">
        <v>53</v>
      </c>
      <c r="B58" s="222" t="s">
        <v>763</v>
      </c>
      <c r="C58" s="222">
        <v>113030</v>
      </c>
      <c r="D58" s="222">
        <v>113030</v>
      </c>
      <c r="E58" s="331">
        <f t="shared" si="2"/>
        <v>0</v>
      </c>
    </row>
    <row r="59" spans="1:5" s="224" customFormat="1" ht="15">
      <c r="A59" s="218">
        <v>54</v>
      </c>
      <c r="B59" s="222" t="s">
        <v>796</v>
      </c>
      <c r="C59" s="222">
        <v>144899</v>
      </c>
      <c r="D59" s="222">
        <v>144899</v>
      </c>
      <c r="E59" s="223">
        <f t="shared" si="2"/>
        <v>0</v>
      </c>
    </row>
    <row r="60" spans="1:5" ht="14.25">
      <c r="A60" s="218">
        <v>55</v>
      </c>
      <c r="B60" s="233" t="s">
        <v>541</v>
      </c>
      <c r="C60" s="233">
        <f>SUM(C49:C56)</f>
        <v>1258396</v>
      </c>
      <c r="D60" s="233">
        <f>SUM(D49:D56)</f>
        <v>1258396</v>
      </c>
      <c r="E60" s="233">
        <f>SUM(E49:E56)</f>
        <v>0</v>
      </c>
    </row>
    <row r="61" spans="3:5" ht="18">
      <c r="C61" s="224"/>
      <c r="D61" s="224"/>
      <c r="E61" s="224"/>
    </row>
  </sheetData>
  <sheetProtection/>
  <mergeCells count="3">
    <mergeCell ref="A1:E1"/>
    <mergeCell ref="A2:E2"/>
    <mergeCell ref="A3:E3"/>
  </mergeCells>
  <printOptions/>
  <pageMargins left="0.6692913385826772" right="0.4724409448818898" top="0.5511811023622047" bottom="0.3937007874015748" header="0.31496062992125984" footer="0.31496062992125984"/>
  <pageSetup fitToHeight="1" fitToWidth="1" horizontalDpi="600" verticalDpi="600" orientation="portrait" paperSize="9" scale="7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12" sqref="C12"/>
    </sheetView>
  </sheetViews>
  <sheetFormatPr defaultColWidth="14.28125" defaultRowHeight="15"/>
  <cols>
    <col min="1" max="1" width="5.7109375" style="169" customWidth="1"/>
    <col min="2" max="2" width="40.421875" style="349" customWidth="1"/>
    <col min="3" max="3" width="31.28125" style="349" customWidth="1"/>
    <col min="4" max="16384" width="14.28125" style="349" customWidth="1"/>
  </cols>
  <sheetData>
    <row r="1" spans="1:7" s="216" customFormat="1" ht="17.25" customHeight="1">
      <c r="A1" s="397" t="s">
        <v>797</v>
      </c>
      <c r="B1" s="397"/>
      <c r="C1" s="397"/>
      <c r="D1" s="215"/>
      <c r="E1" s="215"/>
      <c r="F1" s="215"/>
      <c r="G1" s="215"/>
    </row>
    <row r="2" spans="1:7" s="216" customFormat="1" ht="17.25" customHeight="1">
      <c r="A2" s="397" t="s">
        <v>906</v>
      </c>
      <c r="B2" s="397"/>
      <c r="C2" s="397"/>
      <c r="D2" s="215"/>
      <c r="E2" s="215"/>
      <c r="F2" s="215"/>
      <c r="G2" s="215"/>
    </row>
    <row r="3" spans="1:7" s="216" customFormat="1" ht="17.25" customHeight="1">
      <c r="A3" s="397" t="s">
        <v>886</v>
      </c>
      <c r="B3" s="397"/>
      <c r="C3" s="397"/>
      <c r="D3" s="215"/>
      <c r="E3" s="215"/>
      <c r="F3" s="215"/>
      <c r="G3" s="215"/>
    </row>
    <row r="4" s="170" customFormat="1" ht="18">
      <c r="A4" s="169"/>
    </row>
    <row r="5" spans="1:3" s="169" customFormat="1" ht="13.5" customHeight="1">
      <c r="A5" s="171"/>
      <c r="B5" s="217" t="s">
        <v>0</v>
      </c>
      <c r="C5" s="217" t="s">
        <v>1</v>
      </c>
    </row>
    <row r="6" spans="1:3" s="170" customFormat="1" ht="15.75">
      <c r="A6" s="218">
        <v>1</v>
      </c>
      <c r="B6" s="192" t="s">
        <v>907</v>
      </c>
      <c r="C6" s="174" t="s">
        <v>908</v>
      </c>
    </row>
    <row r="7" spans="1:3" s="170" customFormat="1" ht="15.75">
      <c r="A7" s="347">
        <v>2</v>
      </c>
      <c r="B7" s="348" t="s">
        <v>910</v>
      </c>
      <c r="C7" s="348">
        <v>190500</v>
      </c>
    </row>
    <row r="8" spans="1:3" ht="15.75">
      <c r="A8" s="218">
        <v>3</v>
      </c>
      <c r="B8" s="350" t="s">
        <v>909</v>
      </c>
      <c r="C8" s="350">
        <f>SUM(C7:C7)</f>
        <v>190500</v>
      </c>
    </row>
  </sheetData>
  <sheetProtection/>
  <mergeCells count="3">
    <mergeCell ref="A1:C1"/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2" sqref="A2:C2"/>
    </sheetView>
  </sheetViews>
  <sheetFormatPr defaultColWidth="12.00390625" defaultRowHeight="15"/>
  <cols>
    <col min="1" max="1" width="5.7109375" style="169" customWidth="1"/>
    <col min="2" max="2" width="64.8515625" style="236" customWidth="1"/>
    <col min="3" max="3" width="17.00390625" style="236" customWidth="1"/>
    <col min="4" max="16384" width="12.00390625" style="236" customWidth="1"/>
  </cols>
  <sheetData>
    <row r="1" spans="1:9" s="216" customFormat="1" ht="17.25" customHeight="1">
      <c r="A1" s="397" t="s">
        <v>804</v>
      </c>
      <c r="B1" s="397"/>
      <c r="C1" s="397"/>
      <c r="D1" s="215"/>
      <c r="E1" s="215"/>
      <c r="F1" s="215"/>
      <c r="G1" s="215"/>
      <c r="H1" s="215"/>
      <c r="I1" s="215"/>
    </row>
    <row r="2" spans="1:9" s="216" customFormat="1" ht="17.25" customHeight="1">
      <c r="A2" s="397" t="s">
        <v>798</v>
      </c>
      <c r="B2" s="397"/>
      <c r="C2" s="397"/>
      <c r="D2" s="215"/>
      <c r="E2" s="215"/>
      <c r="F2" s="215"/>
      <c r="G2" s="215"/>
      <c r="H2" s="215"/>
      <c r="I2" s="215"/>
    </row>
    <row r="3" spans="1:9" s="216" customFormat="1" ht="17.25" customHeight="1">
      <c r="A3" s="397" t="s">
        <v>799</v>
      </c>
      <c r="B3" s="397"/>
      <c r="C3" s="397"/>
      <c r="D3" s="215"/>
      <c r="E3" s="215"/>
      <c r="F3" s="215"/>
      <c r="G3" s="215"/>
      <c r="H3" s="215"/>
      <c r="I3" s="215"/>
    </row>
    <row r="4" spans="1:9" s="216" customFormat="1" ht="17.25" customHeight="1">
      <c r="A4" s="397" t="s">
        <v>886</v>
      </c>
      <c r="B4" s="397"/>
      <c r="C4" s="397"/>
      <c r="D4" s="215"/>
      <c r="E4" s="215"/>
      <c r="F4" s="215"/>
      <c r="G4" s="215"/>
      <c r="H4" s="215"/>
      <c r="I4" s="215"/>
    </row>
    <row r="6" spans="1:3" s="169" customFormat="1" ht="13.5" customHeight="1">
      <c r="A6" s="171"/>
      <c r="B6" s="217" t="s">
        <v>0</v>
      </c>
      <c r="C6" s="217" t="s">
        <v>1</v>
      </c>
    </row>
    <row r="7" spans="1:3" s="169" customFormat="1" ht="13.5" customHeight="1">
      <c r="A7" s="218">
        <v>1</v>
      </c>
      <c r="B7" s="217" t="s">
        <v>9</v>
      </c>
      <c r="C7" s="234" t="s">
        <v>800</v>
      </c>
    </row>
    <row r="8" spans="1:3" ht="15.75">
      <c r="A8" s="218">
        <v>2</v>
      </c>
      <c r="B8" s="235" t="s">
        <v>801</v>
      </c>
      <c r="C8" s="234"/>
    </row>
    <row r="9" spans="1:3" ht="15.75">
      <c r="A9" s="218">
        <v>3</v>
      </c>
      <c r="B9" s="237" t="s">
        <v>802</v>
      </c>
      <c r="C9" s="238">
        <v>100000</v>
      </c>
    </row>
    <row r="10" spans="1:3" ht="15.75">
      <c r="A10" s="218">
        <v>4</v>
      </c>
      <c r="B10" s="239" t="s">
        <v>803</v>
      </c>
      <c r="C10" s="240">
        <f>SUM(C9:C9)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62992125984251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6" sqref="A6:A24"/>
    </sheetView>
  </sheetViews>
  <sheetFormatPr defaultColWidth="12.00390625" defaultRowHeight="15"/>
  <cols>
    <col min="1" max="1" width="5.7109375" style="169" customWidth="1"/>
    <col min="2" max="2" width="33.00390625" style="170" customWidth="1"/>
    <col min="3" max="3" width="15.57421875" style="170" customWidth="1"/>
    <col min="4" max="5" width="15.57421875" style="257" customWidth="1"/>
    <col min="6" max="16384" width="12.00390625" style="170" customWidth="1"/>
  </cols>
  <sheetData>
    <row r="1" spans="1:8" s="168" customFormat="1" ht="17.25" customHeight="1">
      <c r="A1" s="385" t="s">
        <v>823</v>
      </c>
      <c r="B1" s="385"/>
      <c r="C1" s="385"/>
      <c r="D1" s="385"/>
      <c r="E1" s="385"/>
      <c r="F1" s="167"/>
      <c r="G1" s="167"/>
      <c r="H1" s="167"/>
    </row>
    <row r="2" spans="1:8" s="168" customFormat="1" ht="17.25" customHeight="1">
      <c r="A2" s="385" t="s">
        <v>805</v>
      </c>
      <c r="B2" s="385"/>
      <c r="C2" s="385"/>
      <c r="D2" s="385"/>
      <c r="E2" s="385"/>
      <c r="F2" s="167"/>
      <c r="G2" s="167"/>
      <c r="H2" s="167"/>
    </row>
    <row r="3" spans="1:8" s="168" customFormat="1" ht="17.25" customHeight="1">
      <c r="A3" s="385" t="s">
        <v>886</v>
      </c>
      <c r="B3" s="385"/>
      <c r="C3" s="385"/>
      <c r="D3" s="385"/>
      <c r="E3" s="385"/>
      <c r="F3" s="167"/>
      <c r="G3" s="167"/>
      <c r="H3" s="167"/>
    </row>
    <row r="5" spans="1:13" s="169" customFormat="1" ht="18.75" customHeight="1">
      <c r="A5" s="171"/>
      <c r="B5" s="172" t="s">
        <v>0</v>
      </c>
      <c r="C5" s="172" t="s">
        <v>1</v>
      </c>
      <c r="D5" s="172" t="s">
        <v>2</v>
      </c>
      <c r="E5" s="172" t="s">
        <v>3</v>
      </c>
      <c r="I5" s="332"/>
      <c r="J5" s="333"/>
      <c r="K5" s="333"/>
      <c r="L5" s="333"/>
      <c r="M5" s="333"/>
    </row>
    <row r="6" spans="1:13" ht="47.25">
      <c r="A6" s="173">
        <v>1</v>
      </c>
      <c r="B6" s="241" t="s">
        <v>9</v>
      </c>
      <c r="C6" s="242" t="s">
        <v>806</v>
      </c>
      <c r="D6" s="243" t="s">
        <v>807</v>
      </c>
      <c r="E6" s="243" t="s">
        <v>808</v>
      </c>
      <c r="I6" s="334"/>
      <c r="J6" s="335"/>
      <c r="K6" s="336"/>
      <c r="L6" s="337"/>
      <c r="M6" s="337"/>
    </row>
    <row r="7" spans="1:13" ht="15.75">
      <c r="A7" s="173">
        <v>2</v>
      </c>
      <c r="B7" s="244" t="s">
        <v>809</v>
      </c>
      <c r="C7" s="245"/>
      <c r="D7" s="246"/>
      <c r="E7" s="246"/>
      <c r="I7" s="334"/>
      <c r="J7" s="252"/>
      <c r="K7" s="338"/>
      <c r="L7" s="339"/>
      <c r="M7" s="339"/>
    </row>
    <row r="8" spans="1:13" ht="18.75">
      <c r="A8" s="173">
        <v>3</v>
      </c>
      <c r="B8" s="247" t="s">
        <v>810</v>
      </c>
      <c r="C8" s="245">
        <v>3147233</v>
      </c>
      <c r="D8" s="246">
        <v>3018094</v>
      </c>
      <c r="E8" s="248">
        <f>C8-D8</f>
        <v>129139</v>
      </c>
      <c r="I8" s="334"/>
      <c r="J8" s="250"/>
      <c r="K8" s="338"/>
      <c r="L8" s="339"/>
      <c r="M8" s="340"/>
    </row>
    <row r="9" spans="1:13" ht="18.75">
      <c r="A9" s="173">
        <v>4</v>
      </c>
      <c r="B9" s="247" t="s">
        <v>811</v>
      </c>
      <c r="C9" s="245">
        <v>229183</v>
      </c>
      <c r="D9" s="246">
        <v>55534</v>
      </c>
      <c r="E9" s="248">
        <f>C9-D9</f>
        <v>173649</v>
      </c>
      <c r="I9" s="334"/>
      <c r="J9" s="250"/>
      <c r="K9" s="338"/>
      <c r="L9" s="339"/>
      <c r="M9" s="340"/>
    </row>
    <row r="10" spans="1:13" ht="18.75">
      <c r="A10" s="173">
        <v>5</v>
      </c>
      <c r="B10" s="247" t="s">
        <v>812</v>
      </c>
      <c r="C10" s="245">
        <v>91673</v>
      </c>
      <c r="D10" s="246">
        <v>22214</v>
      </c>
      <c r="E10" s="248">
        <f>C10-D10</f>
        <v>69459</v>
      </c>
      <c r="I10" s="334"/>
      <c r="J10" s="250"/>
      <c r="K10" s="338"/>
      <c r="L10" s="339"/>
      <c r="M10" s="340"/>
    </row>
    <row r="11" spans="1:13" s="250" customFormat="1" ht="18.75">
      <c r="A11" s="173">
        <v>6</v>
      </c>
      <c r="B11" s="247" t="s">
        <v>813</v>
      </c>
      <c r="C11" s="245">
        <v>419687</v>
      </c>
      <c r="D11" s="249">
        <v>400727</v>
      </c>
      <c r="E11" s="248">
        <f>C11-D11</f>
        <v>18960</v>
      </c>
      <c r="I11" s="334"/>
      <c r="K11" s="338"/>
      <c r="L11" s="341"/>
      <c r="M11" s="340"/>
    </row>
    <row r="12" spans="1:13" s="250" customFormat="1" ht="18.75">
      <c r="A12" s="173">
        <v>7</v>
      </c>
      <c r="B12" s="247" t="s">
        <v>567</v>
      </c>
      <c r="C12" s="245">
        <v>3240</v>
      </c>
      <c r="D12" s="249">
        <v>2413</v>
      </c>
      <c r="E12" s="248">
        <f>C12-D12</f>
        <v>827</v>
      </c>
      <c r="I12" s="334"/>
      <c r="K12" s="338"/>
      <c r="L12" s="341"/>
      <c r="M12" s="340"/>
    </row>
    <row r="13" spans="1:13" s="252" customFormat="1" ht="15.75">
      <c r="A13" s="173">
        <v>8</v>
      </c>
      <c r="B13" s="244" t="s">
        <v>814</v>
      </c>
      <c r="C13" s="251">
        <f>SUM(C11,C10,C8,C12)</f>
        <v>3661833</v>
      </c>
      <c r="D13" s="251">
        <f>SUM(D11,D10,D8,D12)</f>
        <v>3443448</v>
      </c>
      <c r="E13" s="251">
        <f>SUM(E11,E10,E8,E12)</f>
        <v>218385</v>
      </c>
      <c r="I13" s="334"/>
      <c r="K13" s="342"/>
      <c r="L13" s="342"/>
      <c r="M13" s="342"/>
    </row>
    <row r="14" spans="1:13" ht="18.75">
      <c r="A14" s="173">
        <v>9</v>
      </c>
      <c r="B14" s="251" t="s">
        <v>815</v>
      </c>
      <c r="C14" s="253">
        <v>30306</v>
      </c>
      <c r="D14" s="249">
        <v>0</v>
      </c>
      <c r="E14" s="248">
        <f>C14-D14</f>
        <v>30306</v>
      </c>
      <c r="I14" s="334"/>
      <c r="J14" s="342"/>
      <c r="K14" s="343"/>
      <c r="L14" s="341"/>
      <c r="M14" s="340"/>
    </row>
    <row r="15" spans="1:13" ht="31.5">
      <c r="A15" s="173">
        <v>10</v>
      </c>
      <c r="B15" s="254" t="s">
        <v>816</v>
      </c>
      <c r="C15" s="253">
        <v>97700</v>
      </c>
      <c r="D15" s="253">
        <v>0</v>
      </c>
      <c r="E15" s="253">
        <f>C15-D15</f>
        <v>97700</v>
      </c>
      <c r="I15" s="334"/>
      <c r="J15" s="344"/>
      <c r="K15" s="343"/>
      <c r="L15" s="343"/>
      <c r="M15" s="343"/>
    </row>
    <row r="16" spans="1:13" ht="31.5">
      <c r="A16" s="173">
        <v>11</v>
      </c>
      <c r="B16" s="254" t="s">
        <v>817</v>
      </c>
      <c r="C16" s="303">
        <v>242500</v>
      </c>
      <c r="D16" s="303">
        <v>55000</v>
      </c>
      <c r="E16" s="303">
        <f>C16-D16</f>
        <v>187500</v>
      </c>
      <c r="I16" s="334"/>
      <c r="J16" s="344"/>
      <c r="K16" s="343"/>
      <c r="L16" s="343"/>
      <c r="M16" s="343"/>
    </row>
    <row r="17" spans="1:13" ht="15.75">
      <c r="A17" s="173">
        <v>12</v>
      </c>
      <c r="B17" s="255" t="s">
        <v>818</v>
      </c>
      <c r="C17" s="256">
        <f>SUM(C13,C14,C15,C16)</f>
        <v>4032339</v>
      </c>
      <c r="D17" s="256">
        <f>SUM(D13,D14,D15,D16)</f>
        <v>3498448</v>
      </c>
      <c r="E17" s="256">
        <f>SUM(E13,E14,E15,E16)</f>
        <v>533891</v>
      </c>
      <c r="I17" s="334"/>
      <c r="J17" s="345"/>
      <c r="K17" s="346"/>
      <c r="L17" s="346"/>
      <c r="M17" s="346"/>
    </row>
    <row r="18" spans="1:13" ht="15.75">
      <c r="A18" s="173">
        <v>13</v>
      </c>
      <c r="B18" s="254" t="s">
        <v>815</v>
      </c>
      <c r="C18" s="253">
        <v>0</v>
      </c>
      <c r="D18" s="253">
        <v>0</v>
      </c>
      <c r="E18" s="303">
        <f>C18-D18</f>
        <v>0</v>
      </c>
      <c r="I18" s="334"/>
      <c r="J18" s="344"/>
      <c r="K18" s="343"/>
      <c r="L18" s="343"/>
      <c r="M18" s="343"/>
    </row>
    <row r="19" spans="1:13" ht="31.5">
      <c r="A19" s="173">
        <v>14</v>
      </c>
      <c r="B19" s="254" t="s">
        <v>817</v>
      </c>
      <c r="C19" s="253">
        <v>0</v>
      </c>
      <c r="D19" s="253">
        <v>0</v>
      </c>
      <c r="E19" s="303">
        <f>C19-D19</f>
        <v>0</v>
      </c>
      <c r="I19" s="334"/>
      <c r="J19" s="344"/>
      <c r="K19" s="343"/>
      <c r="L19" s="343"/>
      <c r="M19" s="343"/>
    </row>
    <row r="20" spans="1:13" ht="31.5">
      <c r="A20" s="173">
        <v>15</v>
      </c>
      <c r="B20" s="255" t="s">
        <v>819</v>
      </c>
      <c r="C20" s="256">
        <f>SUM(C18:C19)</f>
        <v>0</v>
      </c>
      <c r="D20" s="256">
        <f>SUM(D18:D19)</f>
        <v>0</v>
      </c>
      <c r="E20" s="256">
        <f>SUM(E18:E19)</f>
        <v>0</v>
      </c>
      <c r="I20" s="334"/>
      <c r="J20" s="345"/>
      <c r="K20" s="346"/>
      <c r="L20" s="346"/>
      <c r="M20" s="346"/>
    </row>
    <row r="21" spans="1:13" ht="15.75">
      <c r="A21" s="173">
        <v>16</v>
      </c>
      <c r="B21" s="254" t="s">
        <v>905</v>
      </c>
      <c r="C21" s="256">
        <v>26237</v>
      </c>
      <c r="D21" s="256"/>
      <c r="E21" s="303">
        <f>C21-D21</f>
        <v>26237</v>
      </c>
      <c r="I21" s="334"/>
      <c r="J21" s="345"/>
      <c r="K21" s="346"/>
      <c r="L21" s="346"/>
      <c r="M21" s="346"/>
    </row>
    <row r="22" spans="1:13" ht="15.75">
      <c r="A22" s="173">
        <v>17</v>
      </c>
      <c r="B22" s="254" t="s">
        <v>820</v>
      </c>
      <c r="C22" s="253">
        <v>112000</v>
      </c>
      <c r="D22" s="253"/>
      <c r="E22" s="303">
        <f>C22-D22</f>
        <v>112000</v>
      </c>
      <c r="I22" s="334"/>
      <c r="J22" s="344"/>
      <c r="K22" s="343"/>
      <c r="L22" s="343"/>
      <c r="M22" s="343"/>
    </row>
    <row r="23" spans="1:13" ht="15.75">
      <c r="A23" s="173">
        <v>18</v>
      </c>
      <c r="B23" s="255" t="s">
        <v>821</v>
      </c>
      <c r="C23" s="256">
        <f>SUM(C21:C22)</f>
        <v>138237</v>
      </c>
      <c r="D23" s="256">
        <f>SUM(D21:D22)</f>
        <v>0</v>
      </c>
      <c r="E23" s="256">
        <f>SUM(E21:E22)</f>
        <v>138237</v>
      </c>
      <c r="I23" s="334"/>
      <c r="J23" s="345"/>
      <c r="K23" s="346"/>
      <c r="L23" s="346"/>
      <c r="M23" s="346"/>
    </row>
    <row r="24" spans="1:13" ht="15.75">
      <c r="A24" s="173">
        <v>19</v>
      </c>
      <c r="B24" s="251" t="s">
        <v>822</v>
      </c>
      <c r="C24" s="256">
        <f>SUM(C17,C20,C23)</f>
        <v>4170576</v>
      </c>
      <c r="D24" s="256">
        <f>SUM(D17,D20,D23)</f>
        <v>3498448</v>
      </c>
      <c r="E24" s="256">
        <f>SUM(E17,E20,E23)</f>
        <v>672128</v>
      </c>
      <c r="I24" s="334"/>
      <c r="J24" s="342"/>
      <c r="K24" s="346"/>
      <c r="L24" s="346"/>
      <c r="M24" s="346"/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7" sqref="D7"/>
    </sheetView>
  </sheetViews>
  <sheetFormatPr defaultColWidth="11.8515625" defaultRowHeight="15"/>
  <cols>
    <col min="1" max="1" width="5.7109375" style="169" customWidth="1"/>
    <col min="2" max="2" width="32.00390625" style="261" customWidth="1"/>
    <col min="3" max="3" width="24.140625" style="261" customWidth="1"/>
    <col min="4" max="4" width="24.00390625" style="261" customWidth="1"/>
    <col min="5" max="16384" width="11.8515625" style="261" customWidth="1"/>
  </cols>
  <sheetData>
    <row r="1" spans="1:7" s="168" customFormat="1" ht="17.25" customHeight="1">
      <c r="A1" s="385" t="s">
        <v>917</v>
      </c>
      <c r="B1" s="385"/>
      <c r="C1" s="385"/>
      <c r="D1" s="385"/>
      <c r="E1" s="167"/>
      <c r="F1" s="167"/>
      <c r="G1" s="167"/>
    </row>
    <row r="2" spans="1:7" s="168" customFormat="1" ht="17.25" customHeight="1">
      <c r="A2" s="385" t="s">
        <v>824</v>
      </c>
      <c r="B2" s="385"/>
      <c r="C2" s="385"/>
      <c r="D2" s="385"/>
      <c r="E2" s="167"/>
      <c r="F2" s="167"/>
      <c r="G2" s="167"/>
    </row>
    <row r="3" spans="1:7" s="168" customFormat="1" ht="17.25" customHeight="1">
      <c r="A3" s="398" t="s">
        <v>825</v>
      </c>
      <c r="B3" s="398"/>
      <c r="C3" s="398"/>
      <c r="D3" s="398"/>
      <c r="E3" s="167"/>
      <c r="F3" s="167"/>
      <c r="G3" s="167"/>
    </row>
    <row r="5" spans="1:4" s="169" customFormat="1" ht="16.5" customHeight="1">
      <c r="A5" s="171"/>
      <c r="B5" s="172" t="s">
        <v>0</v>
      </c>
      <c r="C5" s="172" t="s">
        <v>1</v>
      </c>
      <c r="D5" s="172" t="s">
        <v>2</v>
      </c>
    </row>
    <row r="6" spans="1:4" ht="16.5">
      <c r="A6" s="173">
        <v>1</v>
      </c>
      <c r="B6" s="258" t="s">
        <v>9</v>
      </c>
      <c r="C6" s="259" t="s">
        <v>911</v>
      </c>
      <c r="D6" s="260" t="s">
        <v>918</v>
      </c>
    </row>
    <row r="7" spans="1:4" ht="16.5">
      <c r="A7" s="173">
        <v>2</v>
      </c>
      <c r="B7" s="258" t="s">
        <v>826</v>
      </c>
      <c r="C7" s="262">
        <v>0</v>
      </c>
      <c r="D7" s="260" t="s">
        <v>827</v>
      </c>
    </row>
    <row r="8" spans="1:4" s="266" customFormat="1" ht="47.25" customHeight="1">
      <c r="A8" s="173">
        <v>3</v>
      </c>
      <c r="B8" s="263" t="s">
        <v>828</v>
      </c>
      <c r="C8" s="264">
        <f>C7</f>
        <v>0</v>
      </c>
      <c r="D8" s="265">
        <v>0</v>
      </c>
    </row>
    <row r="9" spans="1:4" ht="18">
      <c r="A9" s="173">
        <v>4</v>
      </c>
      <c r="B9" s="267" t="s">
        <v>829</v>
      </c>
      <c r="C9" s="268">
        <v>553579</v>
      </c>
      <c r="D9" s="268">
        <v>0</v>
      </c>
    </row>
    <row r="10" spans="1:4" s="266" customFormat="1" ht="49.5">
      <c r="A10" s="173">
        <v>5</v>
      </c>
      <c r="B10" s="263" t="s">
        <v>830</v>
      </c>
      <c r="C10" s="265">
        <f>SUM(C9:C9)</f>
        <v>553579</v>
      </c>
      <c r="D10" s="265">
        <f>SUM(D9:D9)</f>
        <v>0</v>
      </c>
    </row>
    <row r="11" spans="1:4" s="266" customFormat="1" ht="18">
      <c r="A11" s="173">
        <v>6</v>
      </c>
      <c r="B11" s="269" t="s">
        <v>831</v>
      </c>
      <c r="C11" s="265">
        <v>461962</v>
      </c>
      <c r="D11" s="265">
        <v>373185</v>
      </c>
    </row>
    <row r="12" spans="1:4" s="266" customFormat="1" ht="18">
      <c r="A12" s="173">
        <v>7</v>
      </c>
      <c r="B12" s="270" t="s">
        <v>832</v>
      </c>
      <c r="C12" s="271">
        <f>SUM(C8,C10,C11)</f>
        <v>1015541</v>
      </c>
      <c r="D12" s="271">
        <f>SUM(D8,D10,D11)</f>
        <v>373185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4.57421875" style="169" customWidth="1"/>
    <col min="2" max="2" width="43.00390625" style="297" customWidth="1"/>
    <col min="3" max="3" width="15.8515625" style="297" customWidth="1"/>
    <col min="4" max="4" width="18.8515625" style="297" customWidth="1"/>
    <col min="5" max="5" width="18.421875" style="297" customWidth="1"/>
    <col min="6" max="6" width="19.140625" style="297" customWidth="1"/>
    <col min="7" max="7" width="17.421875" style="297" customWidth="1"/>
    <col min="8" max="8" width="18.28125" style="297" customWidth="1"/>
    <col min="9" max="16384" width="9.140625" style="297" customWidth="1"/>
  </cols>
  <sheetData>
    <row r="1" spans="1:8" s="272" customFormat="1" ht="17.25" customHeight="1">
      <c r="A1" s="399" t="s">
        <v>869</v>
      </c>
      <c r="B1" s="399"/>
      <c r="C1" s="399"/>
      <c r="D1" s="399"/>
      <c r="E1" s="399"/>
      <c r="F1" s="399"/>
      <c r="G1" s="399"/>
      <c r="H1" s="399"/>
    </row>
    <row r="2" spans="1:2" s="170" customFormat="1" ht="18.75" customHeight="1">
      <c r="A2" s="169"/>
      <c r="B2" s="273"/>
    </row>
    <row r="3" spans="1:8" s="276" customFormat="1" ht="15.75">
      <c r="A3" s="274"/>
      <c r="B3" s="275" t="s">
        <v>0</v>
      </c>
      <c r="C3" s="275" t="s">
        <v>1</v>
      </c>
      <c r="D3" s="275" t="s">
        <v>2</v>
      </c>
      <c r="E3" s="275" t="s">
        <v>3</v>
      </c>
      <c r="F3" s="275" t="s">
        <v>6</v>
      </c>
      <c r="G3" s="275" t="s">
        <v>45</v>
      </c>
      <c r="H3" s="275" t="s">
        <v>46</v>
      </c>
    </row>
    <row r="4" spans="1:8" s="280" customFormat="1" ht="42.75">
      <c r="A4" s="277">
        <v>1</v>
      </c>
      <c r="B4" s="278" t="s">
        <v>9</v>
      </c>
      <c r="C4" s="279" t="s">
        <v>833</v>
      </c>
      <c r="D4" s="279" t="s">
        <v>834</v>
      </c>
      <c r="E4" s="279" t="s">
        <v>835</v>
      </c>
      <c r="F4" s="279" t="s">
        <v>836</v>
      </c>
      <c r="G4" s="279" t="s">
        <v>837</v>
      </c>
      <c r="H4" s="278" t="s">
        <v>838</v>
      </c>
    </row>
    <row r="5" spans="1:8" s="283" customFormat="1" ht="19.5" customHeight="1">
      <c r="A5" s="277">
        <v>2</v>
      </c>
      <c r="B5" s="281" t="s">
        <v>839</v>
      </c>
      <c r="C5" s="281">
        <v>3292186</v>
      </c>
      <c r="D5" s="281">
        <v>225991985</v>
      </c>
      <c r="E5" s="281">
        <v>11469013</v>
      </c>
      <c r="F5" s="281">
        <v>0</v>
      </c>
      <c r="G5" s="281">
        <v>81484959</v>
      </c>
      <c r="H5" s="282">
        <f aca="true" t="shared" si="0" ref="H5:H27">SUM(C5:G5)</f>
        <v>322238143</v>
      </c>
    </row>
    <row r="6" spans="1:8" s="287" customFormat="1" ht="25.5" customHeight="1">
      <c r="A6" s="277">
        <v>3</v>
      </c>
      <c r="B6" s="284" t="s">
        <v>840</v>
      </c>
      <c r="C6" s="285"/>
      <c r="D6" s="286"/>
      <c r="E6" s="286"/>
      <c r="F6" s="285"/>
      <c r="G6" s="286"/>
      <c r="H6" s="285">
        <f t="shared" si="0"/>
        <v>0</v>
      </c>
    </row>
    <row r="7" spans="1:8" s="287" customFormat="1" ht="19.5" customHeight="1">
      <c r="A7" s="277">
        <v>4</v>
      </c>
      <c r="B7" s="293" t="s">
        <v>870</v>
      </c>
      <c r="C7" s="285"/>
      <c r="D7" s="286"/>
      <c r="E7" s="286"/>
      <c r="F7" s="300">
        <v>190500</v>
      </c>
      <c r="G7" s="286"/>
      <c r="H7" s="285">
        <f t="shared" si="0"/>
        <v>190500</v>
      </c>
    </row>
    <row r="8" spans="1:8" s="292" customFormat="1" ht="19.5" customHeight="1">
      <c r="A8" s="277">
        <v>5</v>
      </c>
      <c r="B8" s="285" t="s">
        <v>841</v>
      </c>
      <c r="C8" s="286"/>
      <c r="D8" s="286"/>
      <c r="E8" s="286"/>
      <c r="F8" s="288">
        <f>F7</f>
        <v>190500</v>
      </c>
      <c r="G8" s="286"/>
      <c r="H8" s="285">
        <f t="shared" si="0"/>
        <v>190500</v>
      </c>
    </row>
    <row r="9" spans="1:8" s="292" customFormat="1" ht="19.5" customHeight="1">
      <c r="A9" s="277">
        <v>6</v>
      </c>
      <c r="B9" s="289" t="s">
        <v>871</v>
      </c>
      <c r="C9" s="290"/>
      <c r="D9" s="290"/>
      <c r="E9" s="290">
        <v>351969</v>
      </c>
      <c r="F9" s="290"/>
      <c r="G9" s="290"/>
      <c r="H9" s="291">
        <f t="shared" si="0"/>
        <v>351969</v>
      </c>
    </row>
    <row r="10" spans="1:8" s="292" customFormat="1" ht="19.5" customHeight="1">
      <c r="A10" s="277">
        <v>7</v>
      </c>
      <c r="B10" s="289" t="s">
        <v>872</v>
      </c>
      <c r="C10" s="290"/>
      <c r="D10" s="290"/>
      <c r="E10" s="290">
        <v>5053543</v>
      </c>
      <c r="F10" s="290"/>
      <c r="G10" s="290"/>
      <c r="H10" s="291">
        <f t="shared" si="0"/>
        <v>5053543</v>
      </c>
    </row>
    <row r="11" spans="1:8" s="292" customFormat="1" ht="19.5" customHeight="1">
      <c r="A11" s="277">
        <v>8</v>
      </c>
      <c r="B11" s="289" t="s">
        <v>873</v>
      </c>
      <c r="C11" s="290"/>
      <c r="D11" s="290"/>
      <c r="E11" s="290">
        <v>3858268</v>
      </c>
      <c r="F11" s="290"/>
      <c r="G11" s="290"/>
      <c r="H11" s="291">
        <f t="shared" si="0"/>
        <v>3858268</v>
      </c>
    </row>
    <row r="12" spans="1:8" s="292" customFormat="1" ht="19.5" customHeight="1">
      <c r="A12" s="277">
        <v>9</v>
      </c>
      <c r="B12" s="289" t="s">
        <v>874</v>
      </c>
      <c r="C12" s="290"/>
      <c r="D12" s="290"/>
      <c r="E12" s="290">
        <v>39362</v>
      </c>
      <c r="F12" s="290"/>
      <c r="G12" s="290"/>
      <c r="H12" s="291">
        <f t="shared" si="0"/>
        <v>39362</v>
      </c>
    </row>
    <row r="13" spans="1:8" s="292" customFormat="1" ht="19.5" customHeight="1">
      <c r="A13" s="277">
        <v>10</v>
      </c>
      <c r="B13" s="289" t="s">
        <v>875</v>
      </c>
      <c r="C13" s="290"/>
      <c r="D13" s="290"/>
      <c r="E13" s="290">
        <v>56693</v>
      </c>
      <c r="F13" s="290"/>
      <c r="G13" s="290"/>
      <c r="H13" s="291">
        <f t="shared" si="0"/>
        <v>56693</v>
      </c>
    </row>
    <row r="14" spans="1:8" s="292" customFormat="1" ht="19.5" customHeight="1">
      <c r="A14" s="277">
        <v>11</v>
      </c>
      <c r="B14" s="289" t="s">
        <v>876</v>
      </c>
      <c r="C14" s="290"/>
      <c r="D14" s="290"/>
      <c r="E14" s="290">
        <v>48811</v>
      </c>
      <c r="F14" s="290"/>
      <c r="G14" s="290"/>
      <c r="H14" s="291">
        <f t="shared" si="0"/>
        <v>48811</v>
      </c>
    </row>
    <row r="15" spans="1:8" s="292" customFormat="1" ht="19.5" customHeight="1">
      <c r="A15" s="277">
        <v>12</v>
      </c>
      <c r="B15" s="289" t="s">
        <v>877</v>
      </c>
      <c r="C15" s="290"/>
      <c r="D15" s="290"/>
      <c r="E15" s="290">
        <v>19750</v>
      </c>
      <c r="F15" s="290"/>
      <c r="G15" s="290"/>
      <c r="H15" s="291">
        <f t="shared" si="0"/>
        <v>19750</v>
      </c>
    </row>
    <row r="16" spans="1:8" s="292" customFormat="1" ht="19.5" customHeight="1">
      <c r="A16" s="277">
        <v>13</v>
      </c>
      <c r="B16" s="293" t="s">
        <v>878</v>
      </c>
      <c r="C16" s="290"/>
      <c r="D16" s="290"/>
      <c r="E16" s="290">
        <v>55118</v>
      </c>
      <c r="F16" s="290"/>
      <c r="G16" s="290"/>
      <c r="H16" s="291">
        <f t="shared" si="0"/>
        <v>55118</v>
      </c>
    </row>
    <row r="17" spans="1:8" s="292" customFormat="1" ht="19.5" customHeight="1">
      <c r="A17" s="277">
        <v>14</v>
      </c>
      <c r="B17" s="293" t="s">
        <v>879</v>
      </c>
      <c r="C17" s="290"/>
      <c r="D17" s="290"/>
      <c r="E17" s="290">
        <v>100000</v>
      </c>
      <c r="F17" s="290"/>
      <c r="G17" s="290"/>
      <c r="H17" s="291">
        <f t="shared" si="0"/>
        <v>100000</v>
      </c>
    </row>
    <row r="18" spans="1:8" s="287" customFormat="1" ht="19.5" customHeight="1">
      <c r="A18" s="277">
        <v>15</v>
      </c>
      <c r="B18" s="293" t="s">
        <v>880</v>
      </c>
      <c r="C18" s="290"/>
      <c r="D18" s="290"/>
      <c r="E18" s="290">
        <v>29913</v>
      </c>
      <c r="F18" s="290"/>
      <c r="G18" s="290"/>
      <c r="H18" s="291">
        <f t="shared" si="0"/>
        <v>29913</v>
      </c>
    </row>
    <row r="19" spans="1:8" s="292" customFormat="1" ht="19.5" customHeight="1">
      <c r="A19" s="277">
        <v>16</v>
      </c>
      <c r="B19" s="293" t="s">
        <v>881</v>
      </c>
      <c r="C19" s="290"/>
      <c r="D19" s="290">
        <v>75000</v>
      </c>
      <c r="E19" s="290"/>
      <c r="F19" s="290"/>
      <c r="G19" s="290"/>
      <c r="H19" s="291">
        <f t="shared" si="0"/>
        <v>75000</v>
      </c>
    </row>
    <row r="20" spans="1:8" s="287" customFormat="1" ht="19.5" customHeight="1">
      <c r="A20" s="277">
        <v>17</v>
      </c>
      <c r="B20" s="301" t="s">
        <v>882</v>
      </c>
      <c r="C20" s="290"/>
      <c r="D20" s="290">
        <v>175046</v>
      </c>
      <c r="E20" s="290"/>
      <c r="F20" s="290"/>
      <c r="G20" s="290"/>
      <c r="H20" s="291">
        <f t="shared" si="0"/>
        <v>175046</v>
      </c>
    </row>
    <row r="21" spans="1:8" s="287" customFormat="1" ht="27.75" customHeight="1">
      <c r="A21" s="277">
        <v>18</v>
      </c>
      <c r="B21" s="289" t="s">
        <v>842</v>
      </c>
      <c r="C21" s="290"/>
      <c r="D21" s="290">
        <v>69145</v>
      </c>
      <c r="E21" s="289"/>
      <c r="F21" s="290"/>
      <c r="G21" s="290"/>
      <c r="H21" s="291">
        <f t="shared" si="0"/>
        <v>69145</v>
      </c>
    </row>
    <row r="22" spans="1:8" s="292" customFormat="1" ht="27.75" customHeight="1">
      <c r="A22" s="277">
        <v>19</v>
      </c>
      <c r="B22" s="285" t="s">
        <v>843</v>
      </c>
      <c r="C22" s="286"/>
      <c r="D22" s="288">
        <f>SUM(D9:D21)</f>
        <v>319191</v>
      </c>
      <c r="E22" s="288">
        <f>SUM(E9:E21)</f>
        <v>9613427</v>
      </c>
      <c r="F22" s="286"/>
      <c r="G22" s="286"/>
      <c r="H22" s="285">
        <f>SUM(C22:G22)</f>
        <v>9932618</v>
      </c>
    </row>
    <row r="23" spans="1:8" s="292" customFormat="1" ht="27.75" customHeight="1">
      <c r="A23" s="277">
        <v>20</v>
      </c>
      <c r="B23" s="291"/>
      <c r="C23" s="290"/>
      <c r="D23" s="290"/>
      <c r="E23" s="290"/>
      <c r="F23" s="290"/>
      <c r="G23" s="294"/>
      <c r="H23" s="291">
        <f t="shared" si="0"/>
        <v>0</v>
      </c>
    </row>
    <row r="24" spans="1:8" s="292" customFormat="1" ht="27.75" customHeight="1">
      <c r="A24" s="277">
        <v>21</v>
      </c>
      <c r="B24" s="285" t="s">
        <v>844</v>
      </c>
      <c r="C24" s="288"/>
      <c r="D24" s="288">
        <f>D23</f>
        <v>0</v>
      </c>
      <c r="E24" s="288"/>
      <c r="F24" s="288"/>
      <c r="G24" s="286"/>
      <c r="H24" s="285">
        <f t="shared" si="0"/>
        <v>0</v>
      </c>
    </row>
    <row r="25" spans="1:8" s="292" customFormat="1" ht="27.75" customHeight="1">
      <c r="A25" s="277">
        <v>22</v>
      </c>
      <c r="B25" s="284" t="s">
        <v>845</v>
      </c>
      <c r="C25" s="285"/>
      <c r="D25" s="285"/>
      <c r="E25" s="285"/>
      <c r="F25" s="285"/>
      <c r="G25" s="286"/>
      <c r="H25" s="285">
        <f t="shared" si="0"/>
        <v>0</v>
      </c>
    </row>
    <row r="26" spans="1:8" s="287" customFormat="1" ht="19.5" customHeight="1">
      <c r="A26" s="277">
        <v>23</v>
      </c>
      <c r="B26" s="293" t="s">
        <v>846</v>
      </c>
      <c r="C26" s="291"/>
      <c r="D26" s="291"/>
      <c r="E26" s="291">
        <v>1640154</v>
      </c>
      <c r="F26" s="291"/>
      <c r="G26" s="290"/>
      <c r="H26" s="291">
        <f t="shared" si="0"/>
        <v>1640154</v>
      </c>
    </row>
    <row r="27" spans="1:8" s="287" customFormat="1" ht="19.5" customHeight="1">
      <c r="A27" s="277">
        <v>24</v>
      </c>
      <c r="B27" s="285" t="s">
        <v>847</v>
      </c>
      <c r="C27" s="285"/>
      <c r="D27" s="285">
        <f>SUM(D26:D26)</f>
        <v>0</v>
      </c>
      <c r="E27" s="285">
        <f>SUM(E26:E26)</f>
        <v>1640154</v>
      </c>
      <c r="F27" s="285">
        <f>SUM(F26:F26)</f>
        <v>0</v>
      </c>
      <c r="G27" s="285">
        <f>SUM(G26:G26)</f>
        <v>0</v>
      </c>
      <c r="H27" s="285">
        <f t="shared" si="0"/>
        <v>1640154</v>
      </c>
    </row>
    <row r="28" spans="1:8" s="295" customFormat="1" ht="19.5" customHeight="1">
      <c r="A28" s="277">
        <v>25</v>
      </c>
      <c r="B28" s="282" t="s">
        <v>848</v>
      </c>
      <c r="C28" s="282">
        <f>SUM(C6,C24,C25,C27)</f>
        <v>0</v>
      </c>
      <c r="D28" s="282">
        <f>SUM(D22,D24,D25,D27)</f>
        <v>319191</v>
      </c>
      <c r="E28" s="282">
        <f>SUM(E22,E24,E25,E27)</f>
        <v>11253581</v>
      </c>
      <c r="F28" s="282">
        <f>SUM(F22,F24,F25,F27,F8,F6)</f>
        <v>190500</v>
      </c>
      <c r="G28" s="282">
        <f>SUM(G22,G24,G25,G27)</f>
        <v>0</v>
      </c>
      <c r="H28" s="282">
        <f>SUM(H6,H8,H22,H24,H25,H27)</f>
        <v>11763272</v>
      </c>
    </row>
    <row r="29" spans="1:8" s="287" customFormat="1" ht="19.5" customHeight="1">
      <c r="A29" s="277">
        <v>26</v>
      </c>
      <c r="B29" s="290"/>
      <c r="C29" s="290"/>
      <c r="D29" s="290"/>
      <c r="E29" s="290"/>
      <c r="F29" s="294"/>
      <c r="G29" s="294"/>
      <c r="H29" s="291">
        <f aca="true" t="shared" si="1" ref="H29:H36">SUM(C29:G29)</f>
        <v>0</v>
      </c>
    </row>
    <row r="30" spans="1:8" s="287" customFormat="1" ht="19.5" customHeight="1">
      <c r="A30" s="277">
        <v>27</v>
      </c>
      <c r="B30" s="285" t="s">
        <v>849</v>
      </c>
      <c r="C30" s="285"/>
      <c r="D30" s="285"/>
      <c r="E30" s="285">
        <f>SUM(E29)</f>
        <v>0</v>
      </c>
      <c r="F30" s="286"/>
      <c r="G30" s="286"/>
      <c r="H30" s="285">
        <f t="shared" si="1"/>
        <v>0</v>
      </c>
    </row>
    <row r="31" spans="1:8" ht="19.5" customHeight="1">
      <c r="A31" s="277">
        <v>28</v>
      </c>
      <c r="B31" s="285" t="s">
        <v>850</v>
      </c>
      <c r="C31" s="285"/>
      <c r="D31" s="285"/>
      <c r="E31" s="285"/>
      <c r="F31" s="285"/>
      <c r="G31" s="285"/>
      <c r="H31" s="285">
        <f t="shared" si="1"/>
        <v>0</v>
      </c>
    </row>
    <row r="32" spans="1:8" ht="27.75" customHeight="1">
      <c r="A32" s="277">
        <v>29</v>
      </c>
      <c r="B32" s="296" t="s">
        <v>851</v>
      </c>
      <c r="C32" s="296"/>
      <c r="D32" s="296"/>
      <c r="E32" s="296"/>
      <c r="F32" s="296"/>
      <c r="G32" s="286"/>
      <c r="H32" s="296">
        <f t="shared" si="1"/>
        <v>0</v>
      </c>
    </row>
    <row r="33" spans="1:8" ht="27.75" customHeight="1">
      <c r="A33" s="277">
        <v>30</v>
      </c>
      <c r="B33" s="298" t="s">
        <v>852</v>
      </c>
      <c r="C33" s="296"/>
      <c r="D33" s="296"/>
      <c r="E33" s="296"/>
      <c r="F33" s="296"/>
      <c r="G33" s="286"/>
      <c r="H33" s="296">
        <f t="shared" si="1"/>
        <v>0</v>
      </c>
    </row>
    <row r="34" spans="1:8" ht="27.75" customHeight="1">
      <c r="A34" s="277">
        <v>31</v>
      </c>
      <c r="B34" s="293" t="s">
        <v>853</v>
      </c>
      <c r="C34" s="296"/>
      <c r="D34" s="296"/>
      <c r="E34" s="296">
        <v>1640154</v>
      </c>
      <c r="F34" s="296"/>
      <c r="G34" s="286"/>
      <c r="H34" s="296">
        <f t="shared" si="1"/>
        <v>1640154</v>
      </c>
    </row>
    <row r="35" spans="1:8" s="283" customFormat="1" ht="27.75" customHeight="1">
      <c r="A35" s="277">
        <v>32</v>
      </c>
      <c r="B35" s="293" t="s">
        <v>854</v>
      </c>
      <c r="C35" s="296"/>
      <c r="D35" s="296"/>
      <c r="E35" s="296"/>
      <c r="F35" s="296"/>
      <c r="G35" s="286"/>
      <c r="H35" s="296">
        <f t="shared" si="1"/>
        <v>0</v>
      </c>
    </row>
    <row r="36" spans="1:8" s="283" customFormat="1" ht="19.5" customHeight="1">
      <c r="A36" s="277">
        <v>33</v>
      </c>
      <c r="B36" s="299" t="s">
        <v>855</v>
      </c>
      <c r="C36" s="299"/>
      <c r="D36" s="299">
        <f>SUM(D34:D35)</f>
        <v>0</v>
      </c>
      <c r="E36" s="299">
        <f>SUM(E34:E35)</f>
        <v>1640154</v>
      </c>
      <c r="F36" s="299">
        <v>0</v>
      </c>
      <c r="G36" s="299"/>
      <c r="H36" s="299">
        <f t="shared" si="1"/>
        <v>1640154</v>
      </c>
    </row>
    <row r="37" spans="1:8" s="283" customFormat="1" ht="19.5" customHeight="1">
      <c r="A37" s="277">
        <v>34</v>
      </c>
      <c r="B37" s="299" t="s">
        <v>856</v>
      </c>
      <c r="C37" s="299">
        <f>SUM(C31)</f>
        <v>0</v>
      </c>
      <c r="D37" s="299">
        <f>SUM(D30,D31,D32,D33,D36)</f>
        <v>0</v>
      </c>
      <c r="E37" s="299">
        <f>SUM(E30,E31,E32,E33,E36)</f>
        <v>1640154</v>
      </c>
      <c r="F37" s="299">
        <f>SUM(F30,F31,F32,F33,F36)</f>
        <v>0</v>
      </c>
      <c r="G37" s="299">
        <f>SUM(G30,G31,G32,G33,G36)</f>
        <v>0</v>
      </c>
      <c r="H37" s="299">
        <f>SUM(H30,H31,H32,H33,H36)</f>
        <v>1640154</v>
      </c>
    </row>
    <row r="38" spans="1:8" s="283" customFormat="1" ht="19.5" customHeight="1">
      <c r="A38" s="277">
        <v>35</v>
      </c>
      <c r="B38" s="281" t="s">
        <v>857</v>
      </c>
      <c r="C38" s="281">
        <f aca="true" t="shared" si="2" ref="C38:H38">C5+C28-C37</f>
        <v>3292186</v>
      </c>
      <c r="D38" s="281">
        <f t="shared" si="2"/>
        <v>226311176</v>
      </c>
      <c r="E38" s="281">
        <f t="shared" si="2"/>
        <v>21082440</v>
      </c>
      <c r="F38" s="281">
        <f t="shared" si="2"/>
        <v>190500</v>
      </c>
      <c r="G38" s="281">
        <f t="shared" si="2"/>
        <v>81484959</v>
      </c>
      <c r="H38" s="281">
        <f t="shared" si="2"/>
        <v>332361261</v>
      </c>
    </row>
    <row r="39" spans="1:8" ht="19.5" customHeight="1">
      <c r="A39" s="277">
        <v>36</v>
      </c>
      <c r="B39" s="281" t="s">
        <v>858</v>
      </c>
      <c r="C39" s="281">
        <v>3292186</v>
      </c>
      <c r="D39" s="281">
        <v>43687738</v>
      </c>
      <c r="E39" s="281">
        <v>7143482</v>
      </c>
      <c r="F39" s="286"/>
      <c r="G39" s="281">
        <v>5806887</v>
      </c>
      <c r="H39" s="281">
        <f aca="true" t="shared" si="3" ref="H39:H46">SUM(C39:G39)</f>
        <v>59930293</v>
      </c>
    </row>
    <row r="40" spans="1:8" ht="19.5" customHeight="1">
      <c r="A40" s="277">
        <v>37</v>
      </c>
      <c r="B40" s="296" t="s">
        <v>859</v>
      </c>
      <c r="C40" s="296"/>
      <c r="D40" s="296">
        <v>3755066</v>
      </c>
      <c r="E40" s="296">
        <v>1825249</v>
      </c>
      <c r="F40" s="286"/>
      <c r="G40" s="296">
        <v>2038748</v>
      </c>
      <c r="H40" s="296">
        <f t="shared" si="3"/>
        <v>7619063</v>
      </c>
    </row>
    <row r="41" spans="1:8" ht="19.5" customHeight="1">
      <c r="A41" s="277">
        <v>38</v>
      </c>
      <c r="B41" s="296" t="s">
        <v>860</v>
      </c>
      <c r="C41" s="296"/>
      <c r="D41" s="296"/>
      <c r="E41" s="296"/>
      <c r="F41" s="286"/>
      <c r="G41" s="296"/>
      <c r="H41" s="296">
        <f t="shared" si="3"/>
        <v>0</v>
      </c>
    </row>
    <row r="42" spans="1:8" ht="19.5" customHeight="1">
      <c r="A42" s="277">
        <v>39</v>
      </c>
      <c r="B42" s="296" t="s">
        <v>861</v>
      </c>
      <c r="C42" s="296"/>
      <c r="D42" s="296"/>
      <c r="E42" s="296"/>
      <c r="F42" s="296"/>
      <c r="G42" s="296"/>
      <c r="H42" s="296">
        <f t="shared" si="3"/>
        <v>0</v>
      </c>
    </row>
    <row r="43" spans="1:8" s="283" customFormat="1" ht="19.5" customHeight="1">
      <c r="A43" s="277">
        <v>40</v>
      </c>
      <c r="B43" s="296" t="s">
        <v>862</v>
      </c>
      <c r="C43" s="296"/>
      <c r="D43" s="296"/>
      <c r="E43" s="296"/>
      <c r="F43" s="296"/>
      <c r="G43" s="296"/>
      <c r="H43" s="296">
        <f t="shared" si="3"/>
        <v>0</v>
      </c>
    </row>
    <row r="44" spans="1:8" s="283" customFormat="1" ht="19.5" customHeight="1">
      <c r="A44" s="277">
        <v>41</v>
      </c>
      <c r="B44" s="281" t="s">
        <v>863</v>
      </c>
      <c r="C44" s="281">
        <f>C39+C40-C41</f>
        <v>3292186</v>
      </c>
      <c r="D44" s="281">
        <f>D39+D40-D41</f>
        <v>47442804</v>
      </c>
      <c r="E44" s="281">
        <f>E39+E40-E41</f>
        <v>8968731</v>
      </c>
      <c r="F44" s="281">
        <f>F39+F40-F41</f>
        <v>0</v>
      </c>
      <c r="G44" s="281">
        <f>G39+G40-G41</f>
        <v>7845635</v>
      </c>
      <c r="H44" s="281">
        <f t="shared" si="3"/>
        <v>67549356</v>
      </c>
    </row>
    <row r="45" spans="1:8" ht="19.5" customHeight="1">
      <c r="A45" s="277">
        <v>42</v>
      </c>
      <c r="B45" s="281" t="s">
        <v>864</v>
      </c>
      <c r="C45" s="281">
        <f>C38-C44</f>
        <v>0</v>
      </c>
      <c r="D45" s="281">
        <f>D38-D44</f>
        <v>178868372</v>
      </c>
      <c r="E45" s="281">
        <f>E38-E44</f>
        <v>12113709</v>
      </c>
      <c r="F45" s="281">
        <f>F38-F44</f>
        <v>190500</v>
      </c>
      <c r="G45" s="281">
        <f>G38-G44</f>
        <v>73639324</v>
      </c>
      <c r="H45" s="281">
        <f t="shared" si="3"/>
        <v>264811905</v>
      </c>
    </row>
    <row r="46" spans="1:8" ht="12.75">
      <c r="A46" s="277">
        <v>43</v>
      </c>
      <c r="B46" s="296" t="s">
        <v>865</v>
      </c>
      <c r="C46" s="296">
        <v>3292186</v>
      </c>
      <c r="D46" s="296">
        <v>82327</v>
      </c>
      <c r="E46" s="302">
        <v>6068555</v>
      </c>
      <c r="F46" s="296">
        <v>0</v>
      </c>
      <c r="G46" s="296">
        <v>0</v>
      </c>
      <c r="H46" s="296">
        <f t="shared" si="3"/>
        <v>9443068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51" t="s">
        <v>605</v>
      </c>
      <c r="B1" s="351"/>
      <c r="C1" s="351"/>
      <c r="D1" s="351"/>
      <c r="E1" s="351"/>
    </row>
    <row r="2" spans="1:5" s="2" customFormat="1" ht="15.75">
      <c r="A2" s="351" t="s">
        <v>883</v>
      </c>
      <c r="B2" s="351"/>
      <c r="C2" s="351"/>
      <c r="D2" s="351"/>
      <c r="E2" s="351"/>
    </row>
    <row r="3" s="2" customFormat="1" ht="15.75"/>
    <row r="4" spans="1:5" s="11" customFormat="1" ht="15.75">
      <c r="A4" s="162"/>
      <c r="B4" s="162" t="s">
        <v>0</v>
      </c>
      <c r="C4" s="162" t="s">
        <v>1</v>
      </c>
      <c r="D4" s="162" t="s">
        <v>2</v>
      </c>
      <c r="E4" s="162" t="s">
        <v>3</v>
      </c>
    </row>
    <row r="5" spans="1:5" s="11" customFormat="1" ht="15.75">
      <c r="A5" s="162">
        <v>1</v>
      </c>
      <c r="B5" s="87" t="s">
        <v>9</v>
      </c>
      <c r="C5" s="163">
        <v>42369</v>
      </c>
      <c r="D5" s="163" t="s">
        <v>884</v>
      </c>
      <c r="E5" s="163">
        <v>42735</v>
      </c>
    </row>
    <row r="6" spans="1:5" s="11" customFormat="1" ht="15.75">
      <c r="A6" s="162">
        <v>2</v>
      </c>
      <c r="B6" s="165" t="s">
        <v>866</v>
      </c>
      <c r="C6" s="149"/>
      <c r="D6" s="149"/>
      <c r="E6" s="149"/>
    </row>
    <row r="7" spans="1:5" s="11" customFormat="1" ht="15.75">
      <c r="A7" s="162">
        <v>3</v>
      </c>
      <c r="B7" s="164" t="s">
        <v>867</v>
      </c>
      <c r="C7" s="149">
        <v>100000</v>
      </c>
      <c r="D7" s="149"/>
      <c r="E7" s="149"/>
    </row>
    <row r="8" spans="1:5" s="11" customFormat="1" ht="15.75">
      <c r="A8" s="162">
        <v>4</v>
      </c>
      <c r="B8" s="164" t="s">
        <v>885</v>
      </c>
      <c r="C8" s="149"/>
      <c r="D8" s="149"/>
      <c r="E8" s="149">
        <v>100000</v>
      </c>
    </row>
    <row r="9" spans="1:5" s="11" customFormat="1" ht="15.75">
      <c r="A9" s="162">
        <v>5</v>
      </c>
      <c r="B9" s="165" t="s">
        <v>868</v>
      </c>
      <c r="C9" s="166">
        <f>SUM(C6:C8)</f>
        <v>100000</v>
      </c>
      <c r="D9" s="166">
        <f>SUM(D6:D8)</f>
        <v>0</v>
      </c>
      <c r="E9" s="166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6" customWidth="1"/>
    <col min="2" max="3" width="16.14062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400" t="s">
        <v>525</v>
      </c>
      <c r="B1" s="40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3" t="s">
        <v>53</v>
      </c>
      <c r="B3" s="57" t="s">
        <v>54</v>
      </c>
      <c r="C3" s="57" t="s">
        <v>887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4" t="s">
        <v>55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5" t="s">
        <v>56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5" t="s">
        <v>57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4" t="s">
        <v>58</v>
      </c>
      <c r="B7" s="59">
        <v>0</v>
      </c>
      <c r="C7" s="59">
        <v>0</v>
      </c>
    </row>
    <row r="8" spans="1:3" ht="31.5">
      <c r="A8" s="76" t="s">
        <v>59</v>
      </c>
      <c r="B8" s="60">
        <f>SUM(B9:B10)</f>
        <v>0</v>
      </c>
      <c r="C8" s="60">
        <f>SUM(C9:C10)</f>
        <v>0</v>
      </c>
    </row>
    <row r="9" spans="1:138" s="58" customFormat="1" ht="30">
      <c r="A9" s="77" t="s">
        <v>60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77" t="s">
        <v>61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6" t="s">
        <v>62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6" t="s">
        <v>63</v>
      </c>
      <c r="B12" s="60">
        <f>SUM(B13,B16,B19,B25,B22)</f>
        <v>92046</v>
      </c>
      <c r="C12" s="60">
        <f>SUM(C13,C16,C19,C25,C22)</f>
        <v>92046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77" t="s">
        <v>64</v>
      </c>
      <c r="B13" s="61">
        <v>0</v>
      </c>
      <c r="C13" s="61">
        <v>0</v>
      </c>
    </row>
    <row r="14" spans="1:138" s="58" customFormat="1" ht="18">
      <c r="A14" s="78" t="s">
        <v>65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78" t="s">
        <v>66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77" t="s">
        <v>67</v>
      </c>
      <c r="B16" s="61">
        <f>SUM(B17:B18)</f>
        <v>0</v>
      </c>
      <c r="C16" s="61">
        <f>SUM(C17:C18)</f>
        <v>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78" t="s">
        <v>65</v>
      </c>
      <c r="B17" s="62">
        <v>0</v>
      </c>
      <c r="C17" s="62"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78" t="s">
        <v>66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77" t="s">
        <v>99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78" t="s">
        <v>65</v>
      </c>
      <c r="B20" s="62">
        <v>0</v>
      </c>
      <c r="C20" s="62">
        <v>0</v>
      </c>
    </row>
    <row r="21" spans="1:138" s="58" customFormat="1" ht="25.5">
      <c r="A21" s="78" t="s">
        <v>66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77" t="s">
        <v>68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78" t="s">
        <v>65</v>
      </c>
      <c r="B23" s="62">
        <v>0</v>
      </c>
      <c r="C23" s="62">
        <v>0</v>
      </c>
    </row>
    <row r="24" spans="1:3" ht="25.5">
      <c r="A24" s="78" t="s">
        <v>66</v>
      </c>
      <c r="B24" s="62">
        <v>0</v>
      </c>
      <c r="C24" s="62">
        <v>0</v>
      </c>
    </row>
    <row r="25" spans="1:3" ht="18">
      <c r="A25" s="77" t="s">
        <v>69</v>
      </c>
      <c r="B25" s="61">
        <f>SUM(B26:B27)</f>
        <v>92046</v>
      </c>
      <c r="C25" s="61">
        <f>SUM(C26:C27)</f>
        <v>92046</v>
      </c>
    </row>
    <row r="26" spans="1:3" ht="18">
      <c r="A26" s="78" t="s">
        <v>65</v>
      </c>
      <c r="B26" s="62">
        <v>92046</v>
      </c>
      <c r="C26" s="62">
        <v>92046</v>
      </c>
    </row>
    <row r="27" spans="1:3" ht="25.5">
      <c r="A27" s="78" t="s">
        <v>66</v>
      </c>
      <c r="B27" s="62">
        <v>0</v>
      </c>
      <c r="C27" s="62">
        <v>0</v>
      </c>
    </row>
    <row r="28" spans="1:3" ht="31.5">
      <c r="A28" s="76" t="s">
        <v>70</v>
      </c>
      <c r="B28" s="60">
        <v>0</v>
      </c>
      <c r="C28" s="60">
        <v>0</v>
      </c>
    </row>
    <row r="29" spans="1:3" ht="18">
      <c r="A29" s="79" t="s">
        <v>71</v>
      </c>
      <c r="B29" s="60">
        <f>SUM(B8,B11,B12,B28,B4,B7)</f>
        <v>92046</v>
      </c>
      <c r="C29" s="60">
        <f>SUM(C8,C11,C12,C28,C4,C7)</f>
        <v>92046</v>
      </c>
    </row>
  </sheetData>
  <sheetProtection/>
  <mergeCells count="1">
    <mergeCell ref="A1:B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S82"/>
  <sheetViews>
    <sheetView zoomScalePageLayoutView="0" workbookViewId="0" topLeftCell="C1">
      <selection activeCell="P1" sqref="P1:S16384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5" width="12.7109375" style="2" customWidth="1"/>
    <col min="6" max="6" width="11.421875" style="2" customWidth="1"/>
    <col min="7" max="7" width="12.7109375" style="2" hidden="1" customWidth="1"/>
    <col min="8" max="10" width="12.7109375" style="2" customWidth="1"/>
    <col min="11" max="11" width="11.421875" style="2" hidden="1" customWidth="1"/>
    <col min="12" max="12" width="11.00390625" style="20" customWidth="1"/>
    <col min="13" max="14" width="11.421875" style="20" customWidth="1"/>
    <col min="15" max="15" width="11.00390625" style="20" hidden="1" customWidth="1"/>
    <col min="16" max="17" width="9.140625" style="2" customWidth="1"/>
    <col min="18" max="16384" width="9.140625" style="2" customWidth="1"/>
  </cols>
  <sheetData>
    <row r="1" spans="1:15" ht="15.75">
      <c r="A1" s="351" t="s">
        <v>490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</row>
    <row r="2" spans="1:15" ht="15.75">
      <c r="A2" s="351" t="s">
        <v>452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</row>
    <row r="3" ht="15.75"/>
    <row r="4" spans="1:15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1" t="s">
        <v>46</v>
      </c>
      <c r="I4" s="1" t="s">
        <v>47</v>
      </c>
      <c r="J4" s="1" t="s">
        <v>88</v>
      </c>
      <c r="K4" s="1" t="s">
        <v>89</v>
      </c>
      <c r="L4" s="1" t="s">
        <v>48</v>
      </c>
      <c r="M4" s="1" t="s">
        <v>90</v>
      </c>
      <c r="N4" s="1" t="s">
        <v>91</v>
      </c>
      <c r="O4" s="1" t="s">
        <v>92</v>
      </c>
    </row>
    <row r="5" spans="1:15" s="3" customFormat="1" ht="15.75">
      <c r="A5" s="1">
        <v>1</v>
      </c>
      <c r="B5" s="353" t="s">
        <v>9</v>
      </c>
      <c r="C5" s="353" t="s">
        <v>125</v>
      </c>
      <c r="D5" s="359" t="s">
        <v>14</v>
      </c>
      <c r="E5" s="359"/>
      <c r="F5" s="359"/>
      <c r="G5" s="359"/>
      <c r="H5" s="359" t="s">
        <v>15</v>
      </c>
      <c r="I5" s="359"/>
      <c r="J5" s="359"/>
      <c r="K5" s="359"/>
      <c r="L5" s="359" t="s">
        <v>16</v>
      </c>
      <c r="M5" s="359"/>
      <c r="N5" s="359"/>
      <c r="O5" s="89"/>
    </row>
    <row r="6" spans="1:15" s="3" customFormat="1" ht="31.5">
      <c r="A6" s="1">
        <v>2</v>
      </c>
      <c r="B6" s="353"/>
      <c r="C6" s="353"/>
      <c r="D6" s="40" t="s">
        <v>4</v>
      </c>
      <c r="E6" s="40" t="s">
        <v>583</v>
      </c>
      <c r="F6" s="142" t="s">
        <v>590</v>
      </c>
      <c r="G6" s="40" t="s">
        <v>584</v>
      </c>
      <c r="H6" s="40" t="s">
        <v>4</v>
      </c>
      <c r="I6" s="40" t="s">
        <v>583</v>
      </c>
      <c r="J6" s="142" t="s">
        <v>590</v>
      </c>
      <c r="K6" s="40" t="s">
        <v>584</v>
      </c>
      <c r="L6" s="40" t="s">
        <v>4</v>
      </c>
      <c r="M6" s="40" t="s">
        <v>583</v>
      </c>
      <c r="N6" s="142" t="s">
        <v>590</v>
      </c>
      <c r="O6" s="40" t="s">
        <v>561</v>
      </c>
    </row>
    <row r="7" spans="1:15" s="3" customFormat="1" ht="15.75">
      <c r="A7" s="1">
        <v>3</v>
      </c>
      <c r="B7" s="103" t="s">
        <v>93</v>
      </c>
      <c r="C7" s="9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3" customFormat="1" ht="15.75" hidden="1">
      <c r="A8" s="1"/>
      <c r="B8" s="7"/>
      <c r="C8" s="98"/>
      <c r="D8" s="5"/>
      <c r="E8" s="5"/>
      <c r="F8" s="5"/>
      <c r="G8" s="5"/>
      <c r="H8" s="5"/>
      <c r="I8" s="5"/>
      <c r="J8" s="5"/>
      <c r="K8" s="5"/>
      <c r="L8" s="5">
        <f>D8+H8</f>
        <v>0</v>
      </c>
      <c r="M8" s="5">
        <f>E8+I8</f>
        <v>0</v>
      </c>
      <c r="N8" s="5">
        <f>F8+J8</f>
        <v>0</v>
      </c>
      <c r="O8" s="5">
        <f>G8+K8</f>
        <v>0</v>
      </c>
    </row>
    <row r="9" spans="1:15" s="3" customFormat="1" ht="31.5" hidden="1">
      <c r="A9" s="1"/>
      <c r="B9" s="7" t="s">
        <v>184</v>
      </c>
      <c r="C9" s="98"/>
      <c r="D9" s="5">
        <f>SUM(D8)</f>
        <v>0</v>
      </c>
      <c r="E9" s="5">
        <f>SUM(E8)</f>
        <v>0</v>
      </c>
      <c r="F9" s="5">
        <f>SUM(F8)</f>
        <v>0</v>
      </c>
      <c r="G9" s="5">
        <f>SUM(G8)</f>
        <v>0</v>
      </c>
      <c r="H9" s="114"/>
      <c r="I9" s="114"/>
      <c r="J9" s="114"/>
      <c r="K9" s="114"/>
      <c r="L9" s="114"/>
      <c r="M9" s="114"/>
      <c r="N9" s="114"/>
      <c r="O9" s="114"/>
    </row>
    <row r="10" spans="1:19" s="3" customFormat="1" ht="47.25">
      <c r="A10" s="1">
        <v>4</v>
      </c>
      <c r="B10" s="118" t="s">
        <v>533</v>
      </c>
      <c r="C10" s="98">
        <v>2</v>
      </c>
      <c r="D10" s="5">
        <v>300000</v>
      </c>
      <c r="E10" s="5">
        <v>300000</v>
      </c>
      <c r="F10" s="5">
        <v>300000</v>
      </c>
      <c r="G10" s="5"/>
      <c r="H10" s="5">
        <v>81000</v>
      </c>
      <c r="I10" s="5">
        <v>81000</v>
      </c>
      <c r="J10" s="5">
        <v>81000</v>
      </c>
      <c r="K10" s="5"/>
      <c r="L10" s="5">
        <f aca="true" t="shared" si="0" ref="L10:O13">D10+H10</f>
        <v>381000</v>
      </c>
      <c r="M10" s="5">
        <f t="shared" si="0"/>
        <v>381000</v>
      </c>
      <c r="N10" s="5">
        <f t="shared" si="0"/>
        <v>381000</v>
      </c>
      <c r="O10" s="5">
        <f t="shared" si="0"/>
        <v>0</v>
      </c>
      <c r="P10" s="134"/>
      <c r="Q10" s="134"/>
      <c r="R10" s="134"/>
      <c r="S10" s="134"/>
    </row>
    <row r="11" spans="1:15" s="3" customFormat="1" ht="15.75" hidden="1">
      <c r="A11" s="1"/>
      <c r="B11" s="7"/>
      <c r="C11" s="98"/>
      <c r="D11" s="5"/>
      <c r="E11" s="5"/>
      <c r="F11" s="5"/>
      <c r="G11" s="5"/>
      <c r="H11" s="5"/>
      <c r="I11" s="5"/>
      <c r="J11" s="5"/>
      <c r="K11" s="5"/>
      <c r="L11" s="5">
        <f t="shared" si="0"/>
        <v>0</v>
      </c>
      <c r="M11" s="5">
        <f t="shared" si="0"/>
        <v>0</v>
      </c>
      <c r="N11" s="5">
        <f t="shared" si="0"/>
        <v>0</v>
      </c>
      <c r="O11" s="5">
        <f t="shared" si="0"/>
        <v>0</v>
      </c>
    </row>
    <row r="12" spans="1:15" s="3" customFormat="1" ht="15.75" hidden="1">
      <c r="A12" s="1"/>
      <c r="B12" s="7"/>
      <c r="C12" s="98"/>
      <c r="D12" s="5"/>
      <c r="E12" s="5"/>
      <c r="F12" s="5"/>
      <c r="G12" s="5"/>
      <c r="H12" s="5"/>
      <c r="I12" s="5"/>
      <c r="J12" s="5"/>
      <c r="K12" s="5"/>
      <c r="L12" s="5">
        <f t="shared" si="0"/>
        <v>0</v>
      </c>
      <c r="M12" s="5">
        <f t="shared" si="0"/>
        <v>0</v>
      </c>
      <c r="N12" s="5">
        <f t="shared" si="0"/>
        <v>0</v>
      </c>
      <c r="O12" s="5">
        <f t="shared" si="0"/>
        <v>0</v>
      </c>
    </row>
    <row r="13" spans="1:15" s="3" customFormat="1" ht="15.75" hidden="1">
      <c r="A13" s="1"/>
      <c r="B13" s="118"/>
      <c r="C13" s="98"/>
      <c r="D13" s="5"/>
      <c r="E13" s="5"/>
      <c r="F13" s="5"/>
      <c r="G13" s="5"/>
      <c r="H13" s="5"/>
      <c r="I13" s="5"/>
      <c r="J13" s="5"/>
      <c r="K13" s="5"/>
      <c r="L13" s="5">
        <f t="shared" si="0"/>
        <v>0</v>
      </c>
      <c r="M13" s="5">
        <f t="shared" si="0"/>
        <v>0</v>
      </c>
      <c r="N13" s="5">
        <f t="shared" si="0"/>
        <v>0</v>
      </c>
      <c r="O13" s="5">
        <f t="shared" si="0"/>
        <v>0</v>
      </c>
    </row>
    <row r="14" spans="1:19" s="3" customFormat="1" ht="31.5">
      <c r="A14" s="1">
        <v>5</v>
      </c>
      <c r="B14" s="7" t="s">
        <v>183</v>
      </c>
      <c r="C14" s="98"/>
      <c r="D14" s="5">
        <f>SUM(D10:D13)</f>
        <v>300000</v>
      </c>
      <c r="E14" s="5">
        <f>SUM(E10:E13)</f>
        <v>300000</v>
      </c>
      <c r="F14" s="5">
        <f>SUM(F10:F13)</f>
        <v>300000</v>
      </c>
      <c r="G14" s="5">
        <f>SUM(G10:G13)</f>
        <v>0</v>
      </c>
      <c r="H14" s="114"/>
      <c r="I14" s="114"/>
      <c r="J14" s="114"/>
      <c r="K14" s="114"/>
      <c r="L14" s="114"/>
      <c r="M14" s="114"/>
      <c r="N14" s="114"/>
      <c r="O14" s="114"/>
      <c r="P14" s="134"/>
      <c r="Q14" s="134"/>
      <c r="R14" s="134"/>
      <c r="S14" s="134"/>
    </row>
    <row r="15" spans="1:19" s="3" customFormat="1" ht="15.75" customHeight="1">
      <c r="A15" s="1" t="s">
        <v>551</v>
      </c>
      <c r="B15" s="7" t="s">
        <v>542</v>
      </c>
      <c r="C15" s="98">
        <v>2</v>
      </c>
      <c r="D15" s="5">
        <v>0</v>
      </c>
      <c r="E15" s="5">
        <v>55118</v>
      </c>
      <c r="F15" s="5">
        <v>55118</v>
      </c>
      <c r="G15" s="141">
        <v>55118</v>
      </c>
      <c r="H15" s="5">
        <v>0</v>
      </c>
      <c r="I15" s="5">
        <v>14882</v>
      </c>
      <c r="J15" s="5">
        <v>14882</v>
      </c>
      <c r="K15" s="5">
        <v>14882</v>
      </c>
      <c r="L15" s="5">
        <f>D15+H15</f>
        <v>0</v>
      </c>
      <c r="M15" s="5">
        <f>E15+I15</f>
        <v>70000</v>
      </c>
      <c r="N15" s="5">
        <f>F15+J15</f>
        <v>70000</v>
      </c>
      <c r="O15" s="5">
        <f>G15+K15</f>
        <v>70000</v>
      </c>
      <c r="P15" s="134"/>
      <c r="Q15" s="134"/>
      <c r="R15" s="134"/>
      <c r="S15" s="134"/>
    </row>
    <row r="16" spans="1:19" s="3" customFormat="1" ht="32.25" customHeight="1">
      <c r="A16" s="1" t="s">
        <v>552</v>
      </c>
      <c r="B16" s="7" t="s">
        <v>182</v>
      </c>
      <c r="C16" s="98"/>
      <c r="D16" s="5">
        <f>SUM(D15)</f>
        <v>0</v>
      </c>
      <c r="E16" s="5">
        <f>SUM(E15)</f>
        <v>55118</v>
      </c>
      <c r="F16" s="5">
        <f>SUM(F15)</f>
        <v>55118</v>
      </c>
      <c r="G16" s="5">
        <f>SUM(G15)</f>
        <v>55118</v>
      </c>
      <c r="H16" s="114"/>
      <c r="I16" s="114"/>
      <c r="J16" s="114"/>
      <c r="K16" s="114"/>
      <c r="L16" s="114"/>
      <c r="M16" s="114"/>
      <c r="N16" s="114"/>
      <c r="O16" s="114"/>
      <c r="P16" s="134"/>
      <c r="Q16" s="134"/>
      <c r="R16" s="134"/>
      <c r="S16" s="134"/>
    </row>
    <row r="17" spans="1:19" s="3" customFormat="1" ht="31.5">
      <c r="A17" s="1">
        <v>6</v>
      </c>
      <c r="B17" s="118" t="s">
        <v>495</v>
      </c>
      <c r="C17" s="98">
        <v>2</v>
      </c>
      <c r="D17" s="5">
        <v>5053392</v>
      </c>
      <c r="E17" s="5">
        <v>5053392</v>
      </c>
      <c r="F17" s="5">
        <v>5053392</v>
      </c>
      <c r="G17" s="5">
        <v>5053512</v>
      </c>
      <c r="H17" s="5">
        <v>1364416</v>
      </c>
      <c r="I17" s="5">
        <v>1364416</v>
      </c>
      <c r="J17" s="5">
        <v>1364416</v>
      </c>
      <c r="K17" s="5">
        <v>1364448</v>
      </c>
      <c r="L17" s="5">
        <f aca="true" t="shared" si="1" ref="L17:L31">D17+H17</f>
        <v>6417808</v>
      </c>
      <c r="M17" s="5">
        <f aca="true" t="shared" si="2" ref="M17:N28">E17+I17</f>
        <v>6417808</v>
      </c>
      <c r="N17" s="5">
        <f t="shared" si="2"/>
        <v>6417808</v>
      </c>
      <c r="O17" s="5">
        <f aca="true" t="shared" si="3" ref="O17:O28">G17+K17</f>
        <v>6417960</v>
      </c>
      <c r="P17" s="134"/>
      <c r="Q17" s="134"/>
      <c r="R17" s="134"/>
      <c r="S17" s="134"/>
    </row>
    <row r="18" spans="1:19" s="3" customFormat="1" ht="31.5">
      <c r="A18" s="1">
        <v>7</v>
      </c>
      <c r="B18" s="118" t="s">
        <v>496</v>
      </c>
      <c r="C18" s="98">
        <v>2</v>
      </c>
      <c r="D18" s="5">
        <v>352000</v>
      </c>
      <c r="E18" s="5">
        <v>352000</v>
      </c>
      <c r="F18" s="5">
        <v>352000</v>
      </c>
      <c r="G18" s="5">
        <v>352000</v>
      </c>
      <c r="H18" s="5">
        <v>95040</v>
      </c>
      <c r="I18" s="5">
        <v>95040</v>
      </c>
      <c r="J18" s="5">
        <v>95040</v>
      </c>
      <c r="K18" s="5">
        <v>95040</v>
      </c>
      <c r="L18" s="5">
        <f t="shared" si="1"/>
        <v>447040</v>
      </c>
      <c r="M18" s="5">
        <f t="shared" si="2"/>
        <v>447040</v>
      </c>
      <c r="N18" s="5">
        <f t="shared" si="2"/>
        <v>447040</v>
      </c>
      <c r="O18" s="5">
        <f t="shared" si="3"/>
        <v>447040</v>
      </c>
      <c r="P18" s="134"/>
      <c r="Q18" s="134"/>
      <c r="R18" s="134"/>
      <c r="S18" s="134"/>
    </row>
    <row r="19" spans="1:19" s="3" customFormat="1" ht="31.5">
      <c r="A19" s="1">
        <v>8</v>
      </c>
      <c r="B19" s="7" t="s">
        <v>535</v>
      </c>
      <c r="C19" s="98">
        <v>2</v>
      </c>
      <c r="D19" s="5">
        <v>57953</v>
      </c>
      <c r="E19" s="5">
        <v>57953</v>
      </c>
      <c r="F19" s="5">
        <v>57953</v>
      </c>
      <c r="G19" s="141">
        <v>56693</v>
      </c>
      <c r="H19" s="5">
        <v>15647</v>
      </c>
      <c r="I19" s="5">
        <v>15647</v>
      </c>
      <c r="J19" s="5">
        <v>15647</v>
      </c>
      <c r="K19" s="5">
        <v>15307</v>
      </c>
      <c r="L19" s="5">
        <f t="shared" si="1"/>
        <v>73600</v>
      </c>
      <c r="M19" s="5">
        <f t="shared" si="2"/>
        <v>73600</v>
      </c>
      <c r="N19" s="5">
        <f t="shared" si="2"/>
        <v>73600</v>
      </c>
      <c r="O19" s="5">
        <f t="shared" si="3"/>
        <v>72000</v>
      </c>
      <c r="P19" s="134"/>
      <c r="Q19" s="134"/>
      <c r="R19" s="134"/>
      <c r="S19" s="134"/>
    </row>
    <row r="20" spans="1:19" s="3" customFormat="1" ht="15.75">
      <c r="A20" s="1">
        <v>9</v>
      </c>
      <c r="B20" s="7" t="s">
        <v>534</v>
      </c>
      <c r="C20" s="98">
        <v>2</v>
      </c>
      <c r="D20" s="5">
        <v>37008</v>
      </c>
      <c r="E20" s="5">
        <v>37008</v>
      </c>
      <c r="F20" s="5">
        <v>37008</v>
      </c>
      <c r="G20" s="5"/>
      <c r="H20" s="5">
        <v>9992</v>
      </c>
      <c r="I20" s="5">
        <v>9992</v>
      </c>
      <c r="J20" s="5">
        <v>9992</v>
      </c>
      <c r="K20" s="5"/>
      <c r="L20" s="5">
        <f t="shared" si="1"/>
        <v>47000</v>
      </c>
      <c r="M20" s="5">
        <f t="shared" si="2"/>
        <v>47000</v>
      </c>
      <c r="N20" s="5">
        <f t="shared" si="2"/>
        <v>47000</v>
      </c>
      <c r="O20" s="5">
        <f t="shared" si="3"/>
        <v>0</v>
      </c>
      <c r="P20" s="134"/>
      <c r="Q20" s="134"/>
      <c r="R20" s="134"/>
      <c r="S20" s="134"/>
    </row>
    <row r="21" spans="1:19" s="3" customFormat="1" ht="31.5">
      <c r="A21" s="1">
        <v>10</v>
      </c>
      <c r="B21" s="7" t="s">
        <v>536</v>
      </c>
      <c r="C21" s="98">
        <v>2</v>
      </c>
      <c r="D21" s="5">
        <v>119957</v>
      </c>
      <c r="E21" s="5">
        <v>119957</v>
      </c>
      <c r="F21" s="5">
        <v>119957</v>
      </c>
      <c r="G21" s="5"/>
      <c r="H21" s="5">
        <v>32388</v>
      </c>
      <c r="I21" s="5">
        <v>32388</v>
      </c>
      <c r="J21" s="5">
        <v>32388</v>
      </c>
      <c r="K21" s="5"/>
      <c r="L21" s="5">
        <f t="shared" si="1"/>
        <v>152345</v>
      </c>
      <c r="M21" s="5">
        <f t="shared" si="2"/>
        <v>152345</v>
      </c>
      <c r="N21" s="5">
        <f t="shared" si="2"/>
        <v>152345</v>
      </c>
      <c r="O21" s="5">
        <f t="shared" si="3"/>
        <v>0</v>
      </c>
      <c r="P21" s="134"/>
      <c r="Q21" s="134"/>
      <c r="R21" s="134"/>
      <c r="S21" s="134"/>
    </row>
    <row r="22" spans="1:19" s="3" customFormat="1" ht="15.75">
      <c r="A22" s="1">
        <v>11</v>
      </c>
      <c r="B22" s="7" t="s">
        <v>532</v>
      </c>
      <c r="C22" s="98">
        <v>2</v>
      </c>
      <c r="D22" s="5">
        <v>42441</v>
      </c>
      <c r="E22" s="5">
        <v>42441</v>
      </c>
      <c r="F22" s="5">
        <v>42441</v>
      </c>
      <c r="G22" s="5">
        <v>39362</v>
      </c>
      <c r="H22" s="5">
        <v>11459</v>
      </c>
      <c r="I22" s="5">
        <v>11459</v>
      </c>
      <c r="J22" s="5">
        <v>11459</v>
      </c>
      <c r="K22" s="5">
        <v>10628</v>
      </c>
      <c r="L22" s="5">
        <f t="shared" si="1"/>
        <v>53900</v>
      </c>
      <c r="M22" s="5">
        <f t="shared" si="2"/>
        <v>53900</v>
      </c>
      <c r="N22" s="5">
        <f t="shared" si="2"/>
        <v>53900</v>
      </c>
      <c r="O22" s="5">
        <f t="shared" si="3"/>
        <v>49990</v>
      </c>
      <c r="P22" s="134"/>
      <c r="Q22" s="134"/>
      <c r="R22" s="134"/>
      <c r="S22" s="134"/>
    </row>
    <row r="23" spans="1:19" s="3" customFormat="1" ht="31.5">
      <c r="A23" s="1">
        <v>12</v>
      </c>
      <c r="B23" s="7" t="s">
        <v>538</v>
      </c>
      <c r="C23" s="98">
        <v>2</v>
      </c>
      <c r="D23" s="5">
        <v>32284</v>
      </c>
      <c r="E23" s="5">
        <v>32284</v>
      </c>
      <c r="F23" s="5">
        <v>32284</v>
      </c>
      <c r="G23" s="5"/>
      <c r="H23" s="5">
        <v>8716</v>
      </c>
      <c r="I23" s="5">
        <v>8716</v>
      </c>
      <c r="J23" s="5">
        <v>8716</v>
      </c>
      <c r="K23" s="5"/>
      <c r="L23" s="5">
        <f t="shared" si="1"/>
        <v>41000</v>
      </c>
      <c r="M23" s="5">
        <f t="shared" si="2"/>
        <v>41000</v>
      </c>
      <c r="N23" s="5">
        <f t="shared" si="2"/>
        <v>41000</v>
      </c>
      <c r="O23" s="5">
        <f t="shared" si="3"/>
        <v>0</v>
      </c>
      <c r="P23" s="134"/>
      <c r="Q23" s="134"/>
      <c r="R23" s="134"/>
      <c r="S23" s="134"/>
    </row>
    <row r="24" spans="1:19" s="3" customFormat="1" ht="15.75">
      <c r="A24" s="1">
        <v>13</v>
      </c>
      <c r="B24" s="7" t="s">
        <v>528</v>
      </c>
      <c r="C24" s="98">
        <v>2</v>
      </c>
      <c r="D24" s="5">
        <v>23622</v>
      </c>
      <c r="E24" s="5">
        <v>23622</v>
      </c>
      <c r="F24" s="5">
        <v>23622</v>
      </c>
      <c r="G24" s="5"/>
      <c r="H24" s="5">
        <v>6378</v>
      </c>
      <c r="I24" s="5">
        <v>6378</v>
      </c>
      <c r="J24" s="5">
        <v>6378</v>
      </c>
      <c r="K24" s="5"/>
      <c r="L24" s="5">
        <f t="shared" si="1"/>
        <v>30000</v>
      </c>
      <c r="M24" s="5">
        <f t="shared" si="2"/>
        <v>30000</v>
      </c>
      <c r="N24" s="5">
        <f t="shared" si="2"/>
        <v>30000</v>
      </c>
      <c r="O24" s="5">
        <f t="shared" si="3"/>
        <v>0</v>
      </c>
      <c r="P24" s="134"/>
      <c r="Q24" s="134"/>
      <c r="R24" s="134"/>
      <c r="S24" s="134"/>
    </row>
    <row r="25" spans="1:19" s="3" customFormat="1" ht="15.75">
      <c r="A25" s="1">
        <v>14</v>
      </c>
      <c r="B25" s="7" t="s">
        <v>529</v>
      </c>
      <c r="C25" s="98">
        <v>2</v>
      </c>
      <c r="D25" s="5">
        <v>35433</v>
      </c>
      <c r="E25" s="5">
        <v>35433</v>
      </c>
      <c r="F25" s="5">
        <v>35433</v>
      </c>
      <c r="G25" s="5"/>
      <c r="H25" s="5">
        <v>9567</v>
      </c>
      <c r="I25" s="5">
        <v>9567</v>
      </c>
      <c r="J25" s="5">
        <v>9567</v>
      </c>
      <c r="K25" s="5"/>
      <c r="L25" s="5">
        <f t="shared" si="1"/>
        <v>45000</v>
      </c>
      <c r="M25" s="5">
        <f t="shared" si="2"/>
        <v>45000</v>
      </c>
      <c r="N25" s="5">
        <f t="shared" si="2"/>
        <v>45000</v>
      </c>
      <c r="O25" s="5">
        <f t="shared" si="3"/>
        <v>0</v>
      </c>
      <c r="P25" s="134"/>
      <c r="Q25" s="134"/>
      <c r="R25" s="134"/>
      <c r="S25" s="134"/>
    </row>
    <row r="26" spans="1:19" s="3" customFormat="1" ht="15.75">
      <c r="A26" s="1">
        <v>15</v>
      </c>
      <c r="B26" s="7" t="s">
        <v>530</v>
      </c>
      <c r="C26" s="98">
        <v>2</v>
      </c>
      <c r="D26" s="5">
        <v>29921</v>
      </c>
      <c r="E26" s="5">
        <v>29921</v>
      </c>
      <c r="F26" s="5">
        <v>29921</v>
      </c>
      <c r="G26" s="141">
        <v>29913</v>
      </c>
      <c r="H26" s="5">
        <v>8079</v>
      </c>
      <c r="I26" s="5">
        <v>8079</v>
      </c>
      <c r="J26" s="5">
        <v>8079</v>
      </c>
      <c r="K26" s="5">
        <v>8077</v>
      </c>
      <c r="L26" s="5">
        <f t="shared" si="1"/>
        <v>38000</v>
      </c>
      <c r="M26" s="5">
        <f t="shared" si="2"/>
        <v>38000</v>
      </c>
      <c r="N26" s="5">
        <f t="shared" si="2"/>
        <v>38000</v>
      </c>
      <c r="O26" s="5">
        <f t="shared" si="3"/>
        <v>37990</v>
      </c>
      <c r="P26" s="134"/>
      <c r="Q26" s="134"/>
      <c r="R26" s="134"/>
      <c r="S26" s="134"/>
    </row>
    <row r="27" spans="1:19" s="3" customFormat="1" ht="31.5">
      <c r="A27" s="1">
        <v>16</v>
      </c>
      <c r="B27" s="118" t="s">
        <v>497</v>
      </c>
      <c r="C27" s="98">
        <v>2</v>
      </c>
      <c r="D27" s="5">
        <v>10000000</v>
      </c>
      <c r="E27" s="5">
        <v>10000000</v>
      </c>
      <c r="F27" s="5">
        <v>10000000</v>
      </c>
      <c r="G27" s="5"/>
      <c r="H27" s="5">
        <v>2700000</v>
      </c>
      <c r="I27" s="5">
        <v>2700000</v>
      </c>
      <c r="J27" s="5">
        <v>2700000</v>
      </c>
      <c r="K27" s="5"/>
      <c r="L27" s="5">
        <f t="shared" si="1"/>
        <v>12700000</v>
      </c>
      <c r="M27" s="5">
        <f t="shared" si="2"/>
        <v>12700000</v>
      </c>
      <c r="N27" s="5">
        <f t="shared" si="2"/>
        <v>12700000</v>
      </c>
      <c r="O27" s="5">
        <f t="shared" si="3"/>
        <v>0</v>
      </c>
      <c r="P27" s="134"/>
      <c r="Q27" s="134"/>
      <c r="R27" s="134"/>
      <c r="S27" s="134"/>
    </row>
    <row r="28" spans="1:19" s="3" customFormat="1" ht="15.75">
      <c r="A28" s="1">
        <v>17</v>
      </c>
      <c r="B28" s="7" t="s">
        <v>539</v>
      </c>
      <c r="C28" s="98">
        <v>2</v>
      </c>
      <c r="D28" s="5">
        <v>124409</v>
      </c>
      <c r="E28" s="5">
        <v>0</v>
      </c>
      <c r="F28" s="5">
        <v>0</v>
      </c>
      <c r="G28" s="5"/>
      <c r="H28" s="5">
        <v>33591</v>
      </c>
      <c r="I28" s="5">
        <v>0</v>
      </c>
      <c r="J28" s="5">
        <v>0</v>
      </c>
      <c r="K28" s="5"/>
      <c r="L28" s="5">
        <f t="shared" si="1"/>
        <v>158000</v>
      </c>
      <c r="M28" s="5">
        <f t="shared" si="2"/>
        <v>0</v>
      </c>
      <c r="N28" s="5">
        <f t="shared" si="2"/>
        <v>0</v>
      </c>
      <c r="O28" s="5">
        <f t="shared" si="3"/>
        <v>0</v>
      </c>
      <c r="P28" s="134"/>
      <c r="Q28" s="134"/>
      <c r="R28" s="134"/>
      <c r="S28" s="134"/>
    </row>
    <row r="29" spans="1:19" s="3" customFormat="1" ht="15.75">
      <c r="A29" s="1" t="s">
        <v>576</v>
      </c>
      <c r="B29" s="7" t="s">
        <v>579</v>
      </c>
      <c r="C29" s="98">
        <v>2</v>
      </c>
      <c r="D29" s="5">
        <v>0</v>
      </c>
      <c r="E29" s="5">
        <v>48811</v>
      </c>
      <c r="F29" s="5">
        <v>48811</v>
      </c>
      <c r="G29" s="5">
        <v>48811</v>
      </c>
      <c r="H29" s="5">
        <v>0</v>
      </c>
      <c r="I29" s="5">
        <v>13179</v>
      </c>
      <c r="J29" s="5">
        <v>13179</v>
      </c>
      <c r="K29" s="5">
        <v>13179</v>
      </c>
      <c r="L29" s="5">
        <f t="shared" si="1"/>
        <v>0</v>
      </c>
      <c r="M29" s="5">
        <f>E29+I29</f>
        <v>61990</v>
      </c>
      <c r="N29" s="5">
        <f>F29+J29</f>
        <v>61990</v>
      </c>
      <c r="O29" s="5">
        <f>G29+K29</f>
        <v>61990</v>
      </c>
      <c r="P29" s="134"/>
      <c r="Q29" s="134"/>
      <c r="R29" s="134"/>
      <c r="S29" s="134"/>
    </row>
    <row r="30" spans="1:19" s="3" customFormat="1" ht="15.75">
      <c r="A30" s="1" t="s">
        <v>577</v>
      </c>
      <c r="B30" s="7" t="s">
        <v>575</v>
      </c>
      <c r="C30" s="98">
        <v>2</v>
      </c>
      <c r="D30" s="5">
        <v>0</v>
      </c>
      <c r="E30" s="5">
        <v>100000</v>
      </c>
      <c r="F30" s="5">
        <v>100000</v>
      </c>
      <c r="G30" s="5">
        <v>100000</v>
      </c>
      <c r="H30" s="5">
        <v>0</v>
      </c>
      <c r="I30" s="5">
        <v>27000</v>
      </c>
      <c r="J30" s="5">
        <v>27000</v>
      </c>
      <c r="K30" s="5">
        <v>27000</v>
      </c>
      <c r="L30" s="5">
        <f t="shared" si="1"/>
        <v>0</v>
      </c>
      <c r="M30" s="5">
        <f aca="true" t="shared" si="4" ref="M30:N32">E30+I30</f>
        <v>127000</v>
      </c>
      <c r="N30" s="5">
        <f t="shared" si="4"/>
        <v>127000</v>
      </c>
      <c r="O30" s="5"/>
      <c r="P30" s="134"/>
      <c r="Q30" s="134"/>
      <c r="R30" s="134"/>
      <c r="S30" s="134"/>
    </row>
    <row r="31" spans="1:19" s="3" customFormat="1" ht="15.75">
      <c r="A31" s="1" t="s">
        <v>578</v>
      </c>
      <c r="B31" s="7" t="s">
        <v>566</v>
      </c>
      <c r="C31" s="98">
        <v>2</v>
      </c>
      <c r="D31" s="5">
        <v>0</v>
      </c>
      <c r="E31" s="5">
        <v>19750</v>
      </c>
      <c r="F31" s="5">
        <v>19750</v>
      </c>
      <c r="G31" s="5">
        <v>19750</v>
      </c>
      <c r="H31" s="5">
        <v>0</v>
      </c>
      <c r="I31" s="5">
        <v>0</v>
      </c>
      <c r="J31" s="5">
        <v>0</v>
      </c>
      <c r="K31" s="5"/>
      <c r="L31" s="5">
        <f t="shared" si="1"/>
        <v>0</v>
      </c>
      <c r="M31" s="5">
        <f t="shared" si="4"/>
        <v>19750</v>
      </c>
      <c r="N31" s="5">
        <f t="shared" si="4"/>
        <v>19750</v>
      </c>
      <c r="O31" s="5">
        <f>G31+K31</f>
        <v>19750</v>
      </c>
      <c r="P31" s="134"/>
      <c r="Q31" s="134"/>
      <c r="R31" s="134"/>
      <c r="S31" s="134"/>
    </row>
    <row r="32" spans="1:19" s="3" customFormat="1" ht="15.75">
      <c r="A32" s="1">
        <v>18</v>
      </c>
      <c r="B32" s="7" t="s">
        <v>540</v>
      </c>
      <c r="C32" s="98">
        <v>2</v>
      </c>
      <c r="D32" s="5">
        <v>12598</v>
      </c>
      <c r="E32" s="5">
        <v>12598</v>
      </c>
      <c r="F32" s="5">
        <v>12598</v>
      </c>
      <c r="G32" s="5"/>
      <c r="H32" s="5">
        <v>3402</v>
      </c>
      <c r="I32" s="5">
        <v>3402</v>
      </c>
      <c r="J32" s="5">
        <v>3402</v>
      </c>
      <c r="K32" s="5"/>
      <c r="L32" s="5">
        <f>D32+H32</f>
        <v>16000</v>
      </c>
      <c r="M32" s="5">
        <f t="shared" si="4"/>
        <v>16000</v>
      </c>
      <c r="N32" s="5">
        <f t="shared" si="4"/>
        <v>16000</v>
      </c>
      <c r="O32" s="5">
        <f>G32+K32</f>
        <v>0</v>
      </c>
      <c r="P32" s="134"/>
      <c r="Q32" s="134"/>
      <c r="R32" s="134"/>
      <c r="S32" s="134"/>
    </row>
    <row r="33" spans="1:19" s="3" customFormat="1" ht="47.25">
      <c r="A33" s="1">
        <v>19</v>
      </c>
      <c r="B33" s="7" t="s">
        <v>185</v>
      </c>
      <c r="C33" s="98"/>
      <c r="D33" s="5">
        <f>SUM(D17:D32)</f>
        <v>15921018</v>
      </c>
      <c r="E33" s="5">
        <f>SUM(E17:E32)</f>
        <v>15965170</v>
      </c>
      <c r="F33" s="5">
        <f>SUM(F17:F32)</f>
        <v>15965170</v>
      </c>
      <c r="G33" s="5">
        <f>SUM(G17:G32)</f>
        <v>5700041</v>
      </c>
      <c r="H33" s="114"/>
      <c r="I33" s="114"/>
      <c r="J33" s="114"/>
      <c r="K33" s="114"/>
      <c r="L33" s="114"/>
      <c r="M33" s="114"/>
      <c r="N33" s="114"/>
      <c r="O33" s="114"/>
      <c r="P33" s="134"/>
      <c r="Q33" s="134"/>
      <c r="R33" s="134"/>
      <c r="S33" s="134"/>
    </row>
    <row r="34" spans="1:19" s="3" customFormat="1" ht="15.75" hidden="1">
      <c r="A34" s="1"/>
      <c r="B34" s="7" t="s">
        <v>186</v>
      </c>
      <c r="C34" s="98"/>
      <c r="D34" s="5"/>
      <c r="E34" s="5"/>
      <c r="F34" s="5"/>
      <c r="G34" s="5"/>
      <c r="H34" s="114"/>
      <c r="I34" s="114"/>
      <c r="J34" s="114"/>
      <c r="K34" s="114"/>
      <c r="L34" s="114"/>
      <c r="M34" s="114"/>
      <c r="N34" s="114"/>
      <c r="O34" s="114"/>
      <c r="P34" s="134"/>
      <c r="Q34" s="134"/>
      <c r="R34" s="134"/>
      <c r="S34" s="134"/>
    </row>
    <row r="35" spans="1:19" s="3" customFormat="1" ht="31.5" hidden="1">
      <c r="A35" s="1"/>
      <c r="B35" s="7" t="s">
        <v>187</v>
      </c>
      <c r="C35" s="98"/>
      <c r="D35" s="5"/>
      <c r="E35" s="5"/>
      <c r="F35" s="5"/>
      <c r="G35" s="5"/>
      <c r="H35" s="114"/>
      <c r="I35" s="114"/>
      <c r="J35" s="114"/>
      <c r="K35" s="114"/>
      <c r="L35" s="114"/>
      <c r="M35" s="114"/>
      <c r="N35" s="114"/>
      <c r="O35" s="114"/>
      <c r="P35" s="134"/>
      <c r="Q35" s="134"/>
      <c r="R35" s="134"/>
      <c r="S35" s="134"/>
    </row>
    <row r="36" spans="1:19" s="3" customFormat="1" ht="47.25">
      <c r="A36" s="1">
        <v>20</v>
      </c>
      <c r="B36" s="7" t="s">
        <v>206</v>
      </c>
      <c r="C36" s="98"/>
      <c r="D36" s="114"/>
      <c r="E36" s="114"/>
      <c r="F36" s="114"/>
      <c r="G36" s="114"/>
      <c r="H36" s="5">
        <f>SUM(H7:H35)</f>
        <v>4379675</v>
      </c>
      <c r="I36" s="5">
        <f>SUM(I7:I35)</f>
        <v>4401145</v>
      </c>
      <c r="J36" s="5">
        <f>SUM(J7:J35)</f>
        <v>4401145</v>
      </c>
      <c r="K36" s="5">
        <f>SUM(K7:K35)</f>
        <v>1548561</v>
      </c>
      <c r="L36" s="114"/>
      <c r="M36" s="114"/>
      <c r="N36" s="114"/>
      <c r="O36" s="114"/>
      <c r="P36" s="134"/>
      <c r="Q36" s="134"/>
      <c r="R36" s="134"/>
      <c r="S36" s="134"/>
    </row>
    <row r="37" spans="1:19" s="3" customFormat="1" ht="15.75">
      <c r="A37" s="1">
        <v>21</v>
      </c>
      <c r="B37" s="9" t="s">
        <v>93</v>
      </c>
      <c r="C37" s="98"/>
      <c r="D37" s="14">
        <f aca="true" t="shared" si="5" ref="D37:K37">SUM(D38:D40)</f>
        <v>16221018</v>
      </c>
      <c r="E37" s="14">
        <f>SUM(E38:E40)</f>
        <v>16320288</v>
      </c>
      <c r="F37" s="14">
        <f>SUM(F38:F40)</f>
        <v>16320288</v>
      </c>
      <c r="G37" s="14">
        <f t="shared" si="5"/>
        <v>5755159</v>
      </c>
      <c r="H37" s="14">
        <f t="shared" si="5"/>
        <v>4379675</v>
      </c>
      <c r="I37" s="14">
        <f>SUM(I38:I40)</f>
        <v>4401145</v>
      </c>
      <c r="J37" s="14">
        <f>SUM(J38:J40)</f>
        <v>4401145</v>
      </c>
      <c r="K37" s="14">
        <f t="shared" si="5"/>
        <v>1548561</v>
      </c>
      <c r="L37" s="14">
        <f aca="true" t="shared" si="6" ref="L37:O40">D37+H37</f>
        <v>20600693</v>
      </c>
      <c r="M37" s="14">
        <f t="shared" si="6"/>
        <v>20721433</v>
      </c>
      <c r="N37" s="14">
        <f t="shared" si="6"/>
        <v>20721433</v>
      </c>
      <c r="O37" s="14">
        <f t="shared" si="6"/>
        <v>7303720</v>
      </c>
      <c r="P37" s="134"/>
      <c r="Q37" s="134"/>
      <c r="R37" s="134"/>
      <c r="S37" s="134"/>
    </row>
    <row r="38" spans="1:19" s="3" customFormat="1" ht="31.5">
      <c r="A38" s="1">
        <v>22</v>
      </c>
      <c r="B38" s="86" t="s">
        <v>373</v>
      </c>
      <c r="C38" s="98">
        <v>1</v>
      </c>
      <c r="D38" s="5">
        <f aca="true" t="shared" si="7" ref="D38:K38">SUMIF($C$7:$C$37,"1",D$7:D$37)</f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6"/>
        <v>0</v>
      </c>
      <c r="M38" s="5">
        <f t="shared" si="6"/>
        <v>0</v>
      </c>
      <c r="N38" s="5">
        <f t="shared" si="6"/>
        <v>0</v>
      </c>
      <c r="O38" s="5">
        <f t="shared" si="6"/>
        <v>0</v>
      </c>
      <c r="P38" s="134"/>
      <c r="Q38" s="134"/>
      <c r="R38" s="134"/>
      <c r="S38" s="134"/>
    </row>
    <row r="39" spans="1:19" s="3" customFormat="1" ht="15.75">
      <c r="A39" s="1">
        <v>23</v>
      </c>
      <c r="B39" s="86" t="s">
        <v>217</v>
      </c>
      <c r="C39" s="98">
        <v>2</v>
      </c>
      <c r="D39" s="5">
        <f aca="true" t="shared" si="8" ref="D39:K39">SUMIF($C$7:$C$37,"2",D$7:D$37)</f>
        <v>16221018</v>
      </c>
      <c r="E39" s="5">
        <f t="shared" si="8"/>
        <v>16320288</v>
      </c>
      <c r="F39" s="5">
        <f t="shared" si="8"/>
        <v>16320288</v>
      </c>
      <c r="G39" s="5">
        <f t="shared" si="8"/>
        <v>5755159</v>
      </c>
      <c r="H39" s="5">
        <f t="shared" si="8"/>
        <v>4379675</v>
      </c>
      <c r="I39" s="5">
        <f t="shared" si="8"/>
        <v>4401145</v>
      </c>
      <c r="J39" s="5">
        <f t="shared" si="8"/>
        <v>4401145</v>
      </c>
      <c r="K39" s="5">
        <f t="shared" si="8"/>
        <v>1548561</v>
      </c>
      <c r="L39" s="5">
        <f t="shared" si="6"/>
        <v>20600693</v>
      </c>
      <c r="M39" s="5">
        <f t="shared" si="6"/>
        <v>20721433</v>
      </c>
      <c r="N39" s="5">
        <f t="shared" si="6"/>
        <v>20721433</v>
      </c>
      <c r="O39" s="5">
        <f t="shared" si="6"/>
        <v>7303720</v>
      </c>
      <c r="P39" s="134"/>
      <c r="Q39" s="134"/>
      <c r="R39" s="134"/>
      <c r="S39" s="134"/>
    </row>
    <row r="40" spans="1:19" s="3" customFormat="1" ht="15.75">
      <c r="A40" s="1">
        <v>24</v>
      </c>
      <c r="B40" s="86" t="s">
        <v>109</v>
      </c>
      <c r="C40" s="98">
        <v>3</v>
      </c>
      <c r="D40" s="5">
        <f aca="true" t="shared" si="9" ref="D40:K40">SUMIF($C$7:$C$37,"3",D$7:D$37)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6"/>
        <v>0</v>
      </c>
      <c r="M40" s="5">
        <f t="shared" si="6"/>
        <v>0</v>
      </c>
      <c r="N40" s="5">
        <f t="shared" si="6"/>
        <v>0</v>
      </c>
      <c r="O40" s="5">
        <f t="shared" si="6"/>
        <v>0</v>
      </c>
      <c r="P40" s="134"/>
      <c r="Q40" s="134"/>
      <c r="R40" s="134"/>
      <c r="S40" s="134"/>
    </row>
    <row r="41" spans="1:19" s="3" customFormat="1" ht="15.75">
      <c r="A41" s="1">
        <v>25</v>
      </c>
      <c r="B41" s="103" t="s">
        <v>43</v>
      </c>
      <c r="C41" s="98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34"/>
      <c r="Q41" s="134"/>
      <c r="R41" s="134"/>
      <c r="S41" s="134"/>
    </row>
    <row r="42" spans="1:19" s="3" customFormat="1" ht="15.75">
      <c r="A42" s="1">
        <v>26</v>
      </c>
      <c r="B42" s="118" t="s">
        <v>469</v>
      </c>
      <c r="C42" s="98">
        <v>2</v>
      </c>
      <c r="D42" s="5">
        <v>1262028</v>
      </c>
      <c r="E42" s="5">
        <v>1262028</v>
      </c>
      <c r="F42" s="5">
        <v>1262028</v>
      </c>
      <c r="G42" s="5">
        <v>538</v>
      </c>
      <c r="H42" s="5">
        <v>340747</v>
      </c>
      <c r="I42" s="5">
        <v>340747</v>
      </c>
      <c r="J42" s="5">
        <v>340747</v>
      </c>
      <c r="K42" s="5">
        <v>145</v>
      </c>
      <c r="L42" s="5">
        <f aca="true" t="shared" si="10" ref="L42:N50">D42+H42</f>
        <v>1602775</v>
      </c>
      <c r="M42" s="5">
        <f t="shared" si="10"/>
        <v>1602775</v>
      </c>
      <c r="N42" s="5">
        <f t="shared" si="10"/>
        <v>1602775</v>
      </c>
      <c r="O42" s="5">
        <f aca="true" t="shared" si="11" ref="O42:O48">G42+K42</f>
        <v>683</v>
      </c>
      <c r="P42" s="134"/>
      <c r="Q42" s="134"/>
      <c r="R42" s="134"/>
      <c r="S42" s="134"/>
    </row>
    <row r="43" spans="1:19" s="3" customFormat="1" ht="15.75">
      <c r="A43" s="1">
        <v>27</v>
      </c>
      <c r="B43" s="118" t="s">
        <v>483</v>
      </c>
      <c r="C43" s="98">
        <v>2</v>
      </c>
      <c r="D43" s="5">
        <v>410236</v>
      </c>
      <c r="E43" s="5">
        <v>300236</v>
      </c>
      <c r="F43" s="5">
        <v>300236</v>
      </c>
      <c r="G43" s="5"/>
      <c r="H43" s="5">
        <v>110764</v>
      </c>
      <c r="I43" s="5">
        <v>81064</v>
      </c>
      <c r="J43" s="5">
        <v>81064</v>
      </c>
      <c r="K43" s="5"/>
      <c r="L43" s="5">
        <f t="shared" si="10"/>
        <v>521000</v>
      </c>
      <c r="M43" s="5">
        <f t="shared" si="10"/>
        <v>381300</v>
      </c>
      <c r="N43" s="5">
        <f t="shared" si="10"/>
        <v>381300</v>
      </c>
      <c r="O43" s="5">
        <f t="shared" si="11"/>
        <v>0</v>
      </c>
      <c r="P43" s="134"/>
      <c r="Q43" s="134"/>
      <c r="R43" s="134"/>
      <c r="S43" s="134"/>
    </row>
    <row r="44" spans="1:19" s="3" customFormat="1" ht="15.75">
      <c r="A44" s="1">
        <v>28</v>
      </c>
      <c r="B44" s="118" t="s">
        <v>492</v>
      </c>
      <c r="C44" s="98">
        <v>2</v>
      </c>
      <c r="D44" s="5">
        <v>1181102</v>
      </c>
      <c r="E44" s="5">
        <v>1181102</v>
      </c>
      <c r="F44" s="5">
        <v>1181102</v>
      </c>
      <c r="G44" s="5"/>
      <c r="H44" s="5">
        <v>318898</v>
      </c>
      <c r="I44" s="5">
        <v>318898</v>
      </c>
      <c r="J44" s="5">
        <v>318898</v>
      </c>
      <c r="K44" s="5"/>
      <c r="L44" s="5">
        <f t="shared" si="10"/>
        <v>1500000</v>
      </c>
      <c r="M44" s="5">
        <f t="shared" si="10"/>
        <v>1500000</v>
      </c>
      <c r="N44" s="5">
        <f t="shared" si="10"/>
        <v>1500000</v>
      </c>
      <c r="O44" s="5">
        <f t="shared" si="11"/>
        <v>0</v>
      </c>
      <c r="P44" s="134"/>
      <c r="Q44" s="134"/>
      <c r="R44" s="134"/>
      <c r="S44" s="134"/>
    </row>
    <row r="45" spans="1:19" s="3" customFormat="1" ht="31.5">
      <c r="A45" s="1">
        <v>29</v>
      </c>
      <c r="B45" s="118" t="s">
        <v>493</v>
      </c>
      <c r="C45" s="98">
        <v>2</v>
      </c>
      <c r="D45" s="5">
        <v>629921</v>
      </c>
      <c r="E45" s="5">
        <v>629921</v>
      </c>
      <c r="F45" s="5">
        <v>629921</v>
      </c>
      <c r="G45" s="5"/>
      <c r="H45" s="5">
        <v>170079</v>
      </c>
      <c r="I45" s="5">
        <v>170079</v>
      </c>
      <c r="J45" s="5">
        <v>170079</v>
      </c>
      <c r="K45" s="5"/>
      <c r="L45" s="5">
        <f t="shared" si="10"/>
        <v>800000</v>
      </c>
      <c r="M45" s="5">
        <f t="shared" si="10"/>
        <v>800000</v>
      </c>
      <c r="N45" s="5">
        <f t="shared" si="10"/>
        <v>800000</v>
      </c>
      <c r="O45" s="5">
        <f t="shared" si="11"/>
        <v>0</v>
      </c>
      <c r="P45" s="134"/>
      <c r="Q45" s="134"/>
      <c r="R45" s="134"/>
      <c r="S45" s="134"/>
    </row>
    <row r="46" spans="1:19" s="3" customFormat="1" ht="31.5">
      <c r="A46" s="1">
        <v>30</v>
      </c>
      <c r="B46" s="118" t="s">
        <v>537</v>
      </c>
      <c r="C46" s="98">
        <v>2</v>
      </c>
      <c r="D46" s="5">
        <v>172441</v>
      </c>
      <c r="E46" s="5">
        <v>190500</v>
      </c>
      <c r="F46" s="5">
        <v>190500</v>
      </c>
      <c r="G46" s="5">
        <v>190500</v>
      </c>
      <c r="H46" s="5">
        <v>46559</v>
      </c>
      <c r="I46" s="5">
        <v>28500</v>
      </c>
      <c r="J46" s="5">
        <v>28500</v>
      </c>
      <c r="K46" s="5"/>
      <c r="L46" s="5">
        <f t="shared" si="10"/>
        <v>219000</v>
      </c>
      <c r="M46" s="5">
        <f t="shared" si="10"/>
        <v>219000</v>
      </c>
      <c r="N46" s="5">
        <f t="shared" si="10"/>
        <v>219000</v>
      </c>
      <c r="O46" s="5">
        <f t="shared" si="11"/>
        <v>190500</v>
      </c>
      <c r="P46" s="134"/>
      <c r="Q46" s="134"/>
      <c r="R46" s="134"/>
      <c r="S46" s="134"/>
    </row>
    <row r="47" spans="1:19" s="3" customFormat="1" ht="15.75" hidden="1">
      <c r="A47" s="1"/>
      <c r="B47" s="118" t="s">
        <v>494</v>
      </c>
      <c r="C47" s="98"/>
      <c r="D47" s="5"/>
      <c r="E47" s="5"/>
      <c r="F47" s="5"/>
      <c r="G47" s="5"/>
      <c r="H47" s="5"/>
      <c r="I47" s="5"/>
      <c r="J47" s="5"/>
      <c r="K47" s="5"/>
      <c r="L47" s="5">
        <f t="shared" si="10"/>
        <v>0</v>
      </c>
      <c r="M47" s="5">
        <f t="shared" si="10"/>
        <v>0</v>
      </c>
      <c r="N47" s="5">
        <f t="shared" si="10"/>
        <v>0</v>
      </c>
      <c r="O47" s="5">
        <f t="shared" si="11"/>
        <v>0</v>
      </c>
      <c r="P47" s="134"/>
      <c r="Q47" s="134"/>
      <c r="R47" s="134"/>
      <c r="S47" s="134"/>
    </row>
    <row r="48" spans="1:19" s="3" customFormat="1" ht="15.75">
      <c r="A48" s="1">
        <v>31</v>
      </c>
      <c r="B48" s="118" t="s">
        <v>491</v>
      </c>
      <c r="C48" s="98">
        <v>2</v>
      </c>
      <c r="D48" s="5">
        <v>3307087</v>
      </c>
      <c r="E48" s="5">
        <v>3307087</v>
      </c>
      <c r="F48" s="5">
        <v>3307087</v>
      </c>
      <c r="G48" s="5"/>
      <c r="H48" s="5">
        <v>892913</v>
      </c>
      <c r="I48" s="5">
        <v>892913</v>
      </c>
      <c r="J48" s="5">
        <v>892913</v>
      </c>
      <c r="K48" s="5"/>
      <c r="L48" s="5">
        <f t="shared" si="10"/>
        <v>4200000</v>
      </c>
      <c r="M48" s="5">
        <f t="shared" si="10"/>
        <v>4200000</v>
      </c>
      <c r="N48" s="5">
        <f t="shared" si="10"/>
        <v>4200000</v>
      </c>
      <c r="O48" s="5">
        <f t="shared" si="11"/>
        <v>0</v>
      </c>
      <c r="P48" s="134"/>
      <c r="Q48" s="134"/>
      <c r="R48" s="134"/>
      <c r="S48" s="134"/>
    </row>
    <row r="49" spans="1:19" s="3" customFormat="1" ht="31.5">
      <c r="A49" s="1" t="s">
        <v>581</v>
      </c>
      <c r="B49" s="7" t="s">
        <v>580</v>
      </c>
      <c r="C49" s="98">
        <v>2</v>
      </c>
      <c r="D49" s="5">
        <v>0</v>
      </c>
      <c r="E49" s="5">
        <v>104177</v>
      </c>
      <c r="F49" s="5">
        <v>104177</v>
      </c>
      <c r="G49" s="5">
        <v>104177</v>
      </c>
      <c r="H49" s="5">
        <v>0</v>
      </c>
      <c r="I49" s="5">
        <v>28128</v>
      </c>
      <c r="J49" s="5">
        <v>28128</v>
      </c>
      <c r="K49" s="5">
        <v>28128</v>
      </c>
      <c r="L49" s="5">
        <f t="shared" si="10"/>
        <v>0</v>
      </c>
      <c r="M49" s="5">
        <f t="shared" si="10"/>
        <v>132305</v>
      </c>
      <c r="N49" s="5">
        <f t="shared" si="10"/>
        <v>132305</v>
      </c>
      <c r="O49" s="5"/>
      <c r="P49" s="134"/>
      <c r="Q49" s="134"/>
      <c r="R49" s="134"/>
      <c r="S49" s="134"/>
    </row>
    <row r="50" spans="1:19" s="3" customFormat="1" ht="31.5">
      <c r="A50" s="1" t="s">
        <v>582</v>
      </c>
      <c r="B50" s="7" t="s">
        <v>568</v>
      </c>
      <c r="C50" s="98">
        <v>2</v>
      </c>
      <c r="D50" s="5">
        <v>0</v>
      </c>
      <c r="E50" s="5">
        <v>75000</v>
      </c>
      <c r="F50" s="5">
        <v>75000</v>
      </c>
      <c r="G50" s="5">
        <v>75000</v>
      </c>
      <c r="H50" s="5">
        <v>0</v>
      </c>
      <c r="I50" s="5">
        <v>20250</v>
      </c>
      <c r="J50" s="5">
        <v>20250</v>
      </c>
      <c r="K50" s="5">
        <v>20250</v>
      </c>
      <c r="L50" s="5">
        <f t="shared" si="10"/>
        <v>0</v>
      </c>
      <c r="M50" s="5">
        <f>E50+I50</f>
        <v>95250</v>
      </c>
      <c r="N50" s="5">
        <f>F50+J50</f>
        <v>95250</v>
      </c>
      <c r="O50" s="5"/>
      <c r="P50" s="134"/>
      <c r="Q50" s="134"/>
      <c r="R50" s="134"/>
      <c r="S50" s="134"/>
    </row>
    <row r="51" spans="1:19" s="3" customFormat="1" ht="15.75">
      <c r="A51" s="1">
        <v>32</v>
      </c>
      <c r="B51" s="7" t="s">
        <v>188</v>
      </c>
      <c r="C51" s="98"/>
      <c r="D51" s="5">
        <f>SUM(D42:D50)</f>
        <v>6962815</v>
      </c>
      <c r="E51" s="5">
        <f>SUM(E42:E50)</f>
        <v>7050051</v>
      </c>
      <c r="F51" s="5">
        <f>SUM(F42:F50)</f>
        <v>7050051</v>
      </c>
      <c r="G51" s="5">
        <f>SUM(G42:G48)</f>
        <v>191038</v>
      </c>
      <c r="H51" s="114"/>
      <c r="I51" s="114"/>
      <c r="J51" s="114"/>
      <c r="K51" s="114"/>
      <c r="L51" s="114"/>
      <c r="M51" s="114"/>
      <c r="N51" s="114"/>
      <c r="O51" s="114"/>
      <c r="P51" s="134"/>
      <c r="Q51" s="134"/>
      <c r="R51" s="134"/>
      <c r="S51" s="134"/>
    </row>
    <row r="52" spans="1:19" s="3" customFormat="1" ht="31.5" hidden="1">
      <c r="A52" s="1">
        <v>22</v>
      </c>
      <c r="B52" s="7" t="s">
        <v>189</v>
      </c>
      <c r="C52" s="98"/>
      <c r="D52" s="5"/>
      <c r="E52" s="5"/>
      <c r="F52" s="5"/>
      <c r="G52" s="5"/>
      <c r="H52" s="114"/>
      <c r="I52" s="114"/>
      <c r="J52" s="114"/>
      <c r="K52" s="114"/>
      <c r="L52" s="114"/>
      <c r="M52" s="114"/>
      <c r="N52" s="114"/>
      <c r="O52" s="114"/>
      <c r="P52" s="134"/>
      <c r="Q52" s="134"/>
      <c r="R52" s="134"/>
      <c r="S52" s="134"/>
    </row>
    <row r="53" spans="1:19" s="3" customFormat="1" ht="15.75" hidden="1">
      <c r="A53" s="1"/>
      <c r="B53" s="7"/>
      <c r="C53" s="98"/>
      <c r="D53" s="5"/>
      <c r="E53" s="5"/>
      <c r="F53" s="5"/>
      <c r="G53" s="5"/>
      <c r="H53" s="5"/>
      <c r="I53" s="5"/>
      <c r="J53" s="5"/>
      <c r="K53" s="5"/>
      <c r="L53" s="5">
        <f aca="true" t="shared" si="12" ref="L53:O54">D53+H53</f>
        <v>0</v>
      </c>
      <c r="M53" s="5">
        <f t="shared" si="12"/>
        <v>0</v>
      </c>
      <c r="N53" s="5">
        <f t="shared" si="12"/>
        <v>0</v>
      </c>
      <c r="O53" s="5">
        <f t="shared" si="12"/>
        <v>0</v>
      </c>
      <c r="P53" s="134"/>
      <c r="Q53" s="134"/>
      <c r="R53" s="134"/>
      <c r="S53" s="134"/>
    </row>
    <row r="54" spans="1:19" s="3" customFormat="1" ht="15.75" hidden="1">
      <c r="A54" s="1"/>
      <c r="B54" s="7"/>
      <c r="C54" s="98"/>
      <c r="D54" s="5"/>
      <c r="E54" s="5"/>
      <c r="F54" s="5"/>
      <c r="G54" s="5"/>
      <c r="H54" s="5"/>
      <c r="I54" s="5"/>
      <c r="J54" s="5"/>
      <c r="K54" s="5"/>
      <c r="L54" s="5">
        <f t="shared" si="12"/>
        <v>0</v>
      </c>
      <c r="M54" s="5">
        <f t="shared" si="12"/>
        <v>0</v>
      </c>
      <c r="N54" s="5">
        <f t="shared" si="12"/>
        <v>0</v>
      </c>
      <c r="O54" s="5">
        <f t="shared" si="12"/>
        <v>0</v>
      </c>
      <c r="P54" s="134"/>
      <c r="Q54" s="134"/>
      <c r="R54" s="134"/>
      <c r="S54" s="134"/>
    </row>
    <row r="55" spans="1:19" s="3" customFormat="1" ht="31.5" hidden="1">
      <c r="A55" s="1"/>
      <c r="B55" s="7" t="s">
        <v>190</v>
      </c>
      <c r="C55" s="98"/>
      <c r="D55" s="5">
        <f>SUM(D53:D54)</f>
        <v>0</v>
      </c>
      <c r="E55" s="5">
        <f>SUM(E53:E54)</f>
        <v>0</v>
      </c>
      <c r="F55" s="5">
        <f>SUM(F53:F54)</f>
        <v>0</v>
      </c>
      <c r="G55" s="5">
        <f>SUM(G53:G54)</f>
        <v>0</v>
      </c>
      <c r="H55" s="114"/>
      <c r="I55" s="114"/>
      <c r="J55" s="114"/>
      <c r="K55" s="114"/>
      <c r="L55" s="114"/>
      <c r="M55" s="114"/>
      <c r="N55" s="114"/>
      <c r="O55" s="114"/>
      <c r="P55" s="134"/>
      <c r="Q55" s="134"/>
      <c r="R55" s="134"/>
      <c r="S55" s="134"/>
    </row>
    <row r="56" spans="1:19" s="3" customFormat="1" ht="47.25">
      <c r="A56" s="1">
        <v>33</v>
      </c>
      <c r="B56" s="7" t="s">
        <v>191</v>
      </c>
      <c r="C56" s="98"/>
      <c r="D56" s="114"/>
      <c r="E56" s="114"/>
      <c r="F56" s="114"/>
      <c r="G56" s="114"/>
      <c r="H56" s="5">
        <f>SUM(H41:H55)</f>
        <v>1879960</v>
      </c>
      <c r="I56" s="5">
        <f>SUM(I41:I55)</f>
        <v>1880579</v>
      </c>
      <c r="J56" s="5">
        <f>SUM(J41:J55)</f>
        <v>1880579</v>
      </c>
      <c r="K56" s="5">
        <f>SUM(K41:K55)</f>
        <v>48523</v>
      </c>
      <c r="L56" s="114"/>
      <c r="M56" s="114"/>
      <c r="N56" s="114"/>
      <c r="O56" s="114"/>
      <c r="P56" s="134"/>
      <c r="Q56" s="134"/>
      <c r="R56" s="134"/>
      <c r="S56" s="134"/>
    </row>
    <row r="57" spans="1:19" s="3" customFormat="1" ht="15.75">
      <c r="A57" s="1">
        <v>34</v>
      </c>
      <c r="B57" s="9" t="s">
        <v>43</v>
      </c>
      <c r="C57" s="98"/>
      <c r="D57" s="14">
        <f aca="true" t="shared" si="13" ref="D57:K57">SUM(D58:D60)</f>
        <v>6962815</v>
      </c>
      <c r="E57" s="14">
        <f>SUM(E58:E60)</f>
        <v>7050051</v>
      </c>
      <c r="F57" s="14">
        <f>SUM(F58:F60)</f>
        <v>7050051</v>
      </c>
      <c r="G57" s="14">
        <f t="shared" si="13"/>
        <v>370215</v>
      </c>
      <c r="H57" s="14">
        <f t="shared" si="13"/>
        <v>1879960</v>
      </c>
      <c r="I57" s="14">
        <f>SUM(I58:I60)</f>
        <v>1880579</v>
      </c>
      <c r="J57" s="14">
        <f>SUM(J58:J60)</f>
        <v>1880579</v>
      </c>
      <c r="K57" s="14">
        <f t="shared" si="13"/>
        <v>48523</v>
      </c>
      <c r="L57" s="14">
        <f aca="true" t="shared" si="14" ref="L57:O60">D57+H57</f>
        <v>8842775</v>
      </c>
      <c r="M57" s="14">
        <f t="shared" si="14"/>
        <v>8930630</v>
      </c>
      <c r="N57" s="14">
        <f t="shared" si="14"/>
        <v>8930630</v>
      </c>
      <c r="O57" s="14">
        <f t="shared" si="14"/>
        <v>418738</v>
      </c>
      <c r="P57" s="134"/>
      <c r="Q57" s="134"/>
      <c r="R57" s="134"/>
      <c r="S57" s="134"/>
    </row>
    <row r="58" spans="1:19" s="3" customFormat="1" ht="31.5">
      <c r="A58" s="1">
        <v>35</v>
      </c>
      <c r="B58" s="86" t="s">
        <v>373</v>
      </c>
      <c r="C58" s="98">
        <v>1</v>
      </c>
      <c r="D58" s="5">
        <f aca="true" t="shared" si="15" ref="D58:K58">SUMIF($C$41:$C$57,"1",D$41:D$57)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4"/>
        <v>0</v>
      </c>
      <c r="M58" s="5">
        <f t="shared" si="14"/>
        <v>0</v>
      </c>
      <c r="N58" s="5">
        <f t="shared" si="14"/>
        <v>0</v>
      </c>
      <c r="O58" s="5">
        <f t="shared" si="14"/>
        <v>0</v>
      </c>
      <c r="P58" s="134"/>
      <c r="Q58" s="134"/>
      <c r="R58" s="134"/>
      <c r="S58" s="134"/>
    </row>
    <row r="59" spans="1:19" s="3" customFormat="1" ht="15.75">
      <c r="A59" s="1">
        <v>36</v>
      </c>
      <c r="B59" s="86" t="s">
        <v>217</v>
      </c>
      <c r="C59" s="98">
        <v>2</v>
      </c>
      <c r="D59" s="5">
        <f aca="true" t="shared" si="16" ref="D59:K59">SUMIF($C$41:$C$57,"2",D$41:D$57)</f>
        <v>6962815</v>
      </c>
      <c r="E59" s="5">
        <f t="shared" si="16"/>
        <v>7050051</v>
      </c>
      <c r="F59" s="5">
        <f t="shared" si="16"/>
        <v>7050051</v>
      </c>
      <c r="G59" s="5">
        <f t="shared" si="16"/>
        <v>370215</v>
      </c>
      <c r="H59" s="5">
        <f t="shared" si="16"/>
        <v>1879960</v>
      </c>
      <c r="I59" s="5">
        <f t="shared" si="16"/>
        <v>1880579</v>
      </c>
      <c r="J59" s="5">
        <f t="shared" si="16"/>
        <v>1880579</v>
      </c>
      <c r="K59" s="5">
        <f t="shared" si="16"/>
        <v>48523</v>
      </c>
      <c r="L59" s="5">
        <f t="shared" si="14"/>
        <v>8842775</v>
      </c>
      <c r="M59" s="5">
        <f t="shared" si="14"/>
        <v>8930630</v>
      </c>
      <c r="N59" s="5">
        <f t="shared" si="14"/>
        <v>8930630</v>
      </c>
      <c r="O59" s="5">
        <f t="shared" si="14"/>
        <v>418738</v>
      </c>
      <c r="P59" s="134"/>
      <c r="Q59" s="134"/>
      <c r="R59" s="134"/>
      <c r="S59" s="134"/>
    </row>
    <row r="60" spans="1:19" s="3" customFormat="1" ht="15.75">
      <c r="A60" s="1">
        <v>37</v>
      </c>
      <c r="B60" s="86" t="s">
        <v>109</v>
      </c>
      <c r="C60" s="98">
        <v>3</v>
      </c>
      <c r="D60" s="5">
        <f aca="true" t="shared" si="17" ref="D60:K60">SUMIF($C$41:$C$57,"3",D$41:D$57)</f>
        <v>0</v>
      </c>
      <c r="E60" s="5">
        <f t="shared" si="17"/>
        <v>0</v>
      </c>
      <c r="F60" s="5">
        <f t="shared" si="17"/>
        <v>0</v>
      </c>
      <c r="G60" s="5">
        <f t="shared" si="17"/>
        <v>0</v>
      </c>
      <c r="H60" s="5">
        <f t="shared" si="17"/>
        <v>0</v>
      </c>
      <c r="I60" s="5">
        <f t="shared" si="17"/>
        <v>0</v>
      </c>
      <c r="J60" s="5">
        <f t="shared" si="17"/>
        <v>0</v>
      </c>
      <c r="K60" s="5">
        <f t="shared" si="17"/>
        <v>0</v>
      </c>
      <c r="L60" s="5">
        <f t="shared" si="14"/>
        <v>0</v>
      </c>
      <c r="M60" s="5">
        <f t="shared" si="14"/>
        <v>0</v>
      </c>
      <c r="N60" s="5">
        <f t="shared" si="14"/>
        <v>0</v>
      </c>
      <c r="O60" s="5">
        <f t="shared" si="14"/>
        <v>0</v>
      </c>
      <c r="P60" s="134"/>
      <c r="Q60" s="134"/>
      <c r="R60" s="134"/>
      <c r="S60" s="134"/>
    </row>
    <row r="61" spans="1:19" s="3" customFormat="1" ht="31.5">
      <c r="A61" s="1" t="s">
        <v>553</v>
      </c>
      <c r="B61" s="103" t="s">
        <v>192</v>
      </c>
      <c r="C61" s="9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34"/>
      <c r="Q61" s="134"/>
      <c r="R61" s="134"/>
      <c r="S61" s="134"/>
    </row>
    <row r="62" spans="1:19" s="3" customFormat="1" ht="47.25" hidden="1">
      <c r="A62" s="1"/>
      <c r="B62" s="63" t="s">
        <v>195</v>
      </c>
      <c r="C62" s="98"/>
      <c r="D62" s="5"/>
      <c r="E62" s="5"/>
      <c r="F62" s="5"/>
      <c r="G62" s="5"/>
      <c r="H62" s="114"/>
      <c r="I62" s="114"/>
      <c r="J62" s="114"/>
      <c r="K62" s="114"/>
      <c r="L62" s="5">
        <f aca="true" t="shared" si="18" ref="L62:L81">D62+H62</f>
        <v>0</v>
      </c>
      <c r="M62" s="5">
        <f aca="true" t="shared" si="19" ref="M62:N81">E62+I62</f>
        <v>0</v>
      </c>
      <c r="N62" s="5">
        <f t="shared" si="19"/>
        <v>0</v>
      </c>
      <c r="O62" s="5">
        <f aca="true" t="shared" si="20" ref="O62:O81">G62+K62</f>
        <v>0</v>
      </c>
      <c r="P62" s="134"/>
      <c r="Q62" s="134"/>
      <c r="R62" s="134"/>
      <c r="S62" s="134"/>
    </row>
    <row r="63" spans="1:19" s="3" customFormat="1" ht="15.75" hidden="1">
      <c r="A63" s="1"/>
      <c r="B63" s="63"/>
      <c r="C63" s="98"/>
      <c r="D63" s="5"/>
      <c r="E63" s="5"/>
      <c r="F63" s="5"/>
      <c r="G63" s="5"/>
      <c r="H63" s="114"/>
      <c r="I63" s="114"/>
      <c r="J63" s="114"/>
      <c r="K63" s="114"/>
      <c r="L63" s="5">
        <f t="shared" si="18"/>
        <v>0</v>
      </c>
      <c r="M63" s="5">
        <f t="shared" si="19"/>
        <v>0</v>
      </c>
      <c r="N63" s="5">
        <f t="shared" si="19"/>
        <v>0</v>
      </c>
      <c r="O63" s="5">
        <f t="shared" si="20"/>
        <v>0</v>
      </c>
      <c r="P63" s="134"/>
      <c r="Q63" s="134"/>
      <c r="R63" s="134"/>
      <c r="S63" s="134"/>
    </row>
    <row r="64" spans="1:19" s="3" customFormat="1" ht="47.25" hidden="1">
      <c r="A64" s="1"/>
      <c r="B64" s="63" t="s">
        <v>194</v>
      </c>
      <c r="C64" s="98"/>
      <c r="D64" s="5"/>
      <c r="E64" s="5"/>
      <c r="F64" s="5"/>
      <c r="G64" s="5"/>
      <c r="H64" s="114"/>
      <c r="I64" s="114"/>
      <c r="J64" s="114"/>
      <c r="K64" s="114"/>
      <c r="L64" s="5">
        <f t="shared" si="18"/>
        <v>0</v>
      </c>
      <c r="M64" s="5">
        <f t="shared" si="19"/>
        <v>0</v>
      </c>
      <c r="N64" s="5">
        <f t="shared" si="19"/>
        <v>0</v>
      </c>
      <c r="O64" s="5">
        <f t="shared" si="20"/>
        <v>0</v>
      </c>
      <c r="P64" s="134"/>
      <c r="Q64" s="134"/>
      <c r="R64" s="134"/>
      <c r="S64" s="134"/>
    </row>
    <row r="65" spans="1:19" s="3" customFormat="1" ht="15.75" hidden="1">
      <c r="A65" s="1"/>
      <c r="B65" s="63"/>
      <c r="C65" s="98"/>
      <c r="D65" s="5"/>
      <c r="E65" s="5"/>
      <c r="F65" s="5"/>
      <c r="G65" s="5"/>
      <c r="H65" s="114"/>
      <c r="I65" s="114"/>
      <c r="J65" s="114"/>
      <c r="K65" s="114"/>
      <c r="L65" s="5">
        <f t="shared" si="18"/>
        <v>0</v>
      </c>
      <c r="M65" s="5">
        <f t="shared" si="19"/>
        <v>0</v>
      </c>
      <c r="N65" s="5">
        <f t="shared" si="19"/>
        <v>0</v>
      </c>
      <c r="O65" s="5">
        <f t="shared" si="20"/>
        <v>0</v>
      </c>
      <c r="P65" s="134"/>
      <c r="Q65" s="134"/>
      <c r="R65" s="134"/>
      <c r="S65" s="134"/>
    </row>
    <row r="66" spans="1:19" s="3" customFormat="1" ht="47.25" hidden="1">
      <c r="A66" s="1"/>
      <c r="B66" s="63" t="s">
        <v>193</v>
      </c>
      <c r="C66" s="98"/>
      <c r="D66" s="5"/>
      <c r="E66" s="5"/>
      <c r="F66" s="5"/>
      <c r="G66" s="5"/>
      <c r="H66" s="114"/>
      <c r="I66" s="114"/>
      <c r="J66" s="114"/>
      <c r="K66" s="114"/>
      <c r="L66" s="5">
        <f t="shared" si="18"/>
        <v>0</v>
      </c>
      <c r="M66" s="5">
        <f t="shared" si="19"/>
        <v>0</v>
      </c>
      <c r="N66" s="5">
        <f t="shared" si="19"/>
        <v>0</v>
      </c>
      <c r="O66" s="5">
        <f t="shared" si="20"/>
        <v>0</v>
      </c>
      <c r="P66" s="134"/>
      <c r="Q66" s="134"/>
      <c r="R66" s="134"/>
      <c r="S66" s="134"/>
    </row>
    <row r="67" spans="1:19" s="3" customFormat="1" ht="15.75" hidden="1">
      <c r="A67" s="1"/>
      <c r="B67" s="86"/>
      <c r="C67" s="98"/>
      <c r="D67" s="5"/>
      <c r="E67" s="5"/>
      <c r="F67" s="5"/>
      <c r="G67" s="5"/>
      <c r="H67" s="114"/>
      <c r="I67" s="114"/>
      <c r="J67" s="114"/>
      <c r="K67" s="114"/>
      <c r="L67" s="5">
        <f t="shared" si="18"/>
        <v>0</v>
      </c>
      <c r="M67" s="5">
        <f t="shared" si="19"/>
        <v>0</v>
      </c>
      <c r="N67" s="5">
        <f t="shared" si="19"/>
        <v>0</v>
      </c>
      <c r="O67" s="5">
        <f t="shared" si="20"/>
        <v>0</v>
      </c>
      <c r="P67" s="134"/>
      <c r="Q67" s="134"/>
      <c r="R67" s="134"/>
      <c r="S67" s="134"/>
    </row>
    <row r="68" spans="1:19" s="3" customFormat="1" ht="31.5" hidden="1">
      <c r="A68" s="1"/>
      <c r="B68" s="63" t="s">
        <v>361</v>
      </c>
      <c r="C68" s="98"/>
      <c r="D68" s="5"/>
      <c r="E68" s="5"/>
      <c r="F68" s="5"/>
      <c r="G68" s="5"/>
      <c r="H68" s="114"/>
      <c r="I68" s="114"/>
      <c r="J68" s="114"/>
      <c r="K68" s="114"/>
      <c r="L68" s="5">
        <f t="shared" si="18"/>
        <v>0</v>
      </c>
      <c r="M68" s="5">
        <f t="shared" si="19"/>
        <v>0</v>
      </c>
      <c r="N68" s="5">
        <f t="shared" si="19"/>
        <v>0</v>
      </c>
      <c r="O68" s="5">
        <f t="shared" si="20"/>
        <v>0</v>
      </c>
      <c r="P68" s="134"/>
      <c r="Q68" s="134"/>
      <c r="R68" s="134"/>
      <c r="S68" s="134"/>
    </row>
    <row r="69" spans="1:19" s="3" customFormat="1" ht="47.25" hidden="1">
      <c r="A69" s="1"/>
      <c r="B69" s="63" t="s">
        <v>196</v>
      </c>
      <c r="C69" s="98"/>
      <c r="D69" s="5"/>
      <c r="E69" s="5"/>
      <c r="F69" s="5"/>
      <c r="G69" s="5"/>
      <c r="H69" s="114"/>
      <c r="I69" s="114"/>
      <c r="J69" s="114"/>
      <c r="K69" s="114"/>
      <c r="L69" s="5">
        <f t="shared" si="18"/>
        <v>0</v>
      </c>
      <c r="M69" s="5">
        <f t="shared" si="19"/>
        <v>0</v>
      </c>
      <c r="N69" s="5">
        <f t="shared" si="19"/>
        <v>0</v>
      </c>
      <c r="O69" s="5">
        <f t="shared" si="20"/>
        <v>0</v>
      </c>
      <c r="P69" s="134"/>
      <c r="Q69" s="134"/>
      <c r="R69" s="134"/>
      <c r="S69" s="134"/>
    </row>
    <row r="70" spans="1:19" s="3" customFormat="1" ht="15.75" hidden="1">
      <c r="A70" s="1"/>
      <c r="B70" s="63"/>
      <c r="C70" s="98"/>
      <c r="D70" s="5"/>
      <c r="E70" s="5"/>
      <c r="F70" s="5"/>
      <c r="G70" s="5"/>
      <c r="H70" s="114"/>
      <c r="I70" s="114"/>
      <c r="J70" s="114"/>
      <c r="K70" s="114"/>
      <c r="L70" s="5">
        <f t="shared" si="18"/>
        <v>0</v>
      </c>
      <c r="M70" s="5">
        <f t="shared" si="19"/>
        <v>0</v>
      </c>
      <c r="N70" s="5">
        <f t="shared" si="19"/>
        <v>0</v>
      </c>
      <c r="O70" s="5">
        <f t="shared" si="20"/>
        <v>0</v>
      </c>
      <c r="P70" s="134"/>
      <c r="Q70" s="134"/>
      <c r="R70" s="134"/>
      <c r="S70" s="134"/>
    </row>
    <row r="71" spans="1:19" s="3" customFormat="1" ht="47.25" hidden="1">
      <c r="A71" s="1"/>
      <c r="B71" s="63" t="s">
        <v>197</v>
      </c>
      <c r="C71" s="98"/>
      <c r="D71" s="5"/>
      <c r="E71" s="5"/>
      <c r="F71" s="5"/>
      <c r="G71" s="5"/>
      <c r="H71" s="114"/>
      <c r="I71" s="114"/>
      <c r="J71" s="114"/>
      <c r="K71" s="114"/>
      <c r="L71" s="5">
        <f t="shared" si="18"/>
        <v>0</v>
      </c>
      <c r="M71" s="5">
        <f t="shared" si="19"/>
        <v>0</v>
      </c>
      <c r="N71" s="5">
        <f t="shared" si="19"/>
        <v>0</v>
      </c>
      <c r="O71" s="5">
        <f t="shared" si="20"/>
        <v>0</v>
      </c>
      <c r="P71" s="134"/>
      <c r="Q71" s="134"/>
      <c r="R71" s="134"/>
      <c r="S71" s="134"/>
    </row>
    <row r="72" spans="1:19" s="3" customFormat="1" ht="15.75" hidden="1">
      <c r="A72" s="1"/>
      <c r="B72" s="63"/>
      <c r="C72" s="98"/>
      <c r="D72" s="5"/>
      <c r="E72" s="5"/>
      <c r="F72" s="5"/>
      <c r="G72" s="5"/>
      <c r="H72" s="114"/>
      <c r="I72" s="114"/>
      <c r="J72" s="114"/>
      <c r="K72" s="114"/>
      <c r="L72" s="5">
        <f t="shared" si="18"/>
        <v>0</v>
      </c>
      <c r="M72" s="5">
        <f t="shared" si="19"/>
        <v>0</v>
      </c>
      <c r="N72" s="5">
        <f t="shared" si="19"/>
        <v>0</v>
      </c>
      <c r="O72" s="5">
        <f t="shared" si="20"/>
        <v>0</v>
      </c>
      <c r="P72" s="134"/>
      <c r="Q72" s="134"/>
      <c r="R72" s="134"/>
      <c r="S72" s="134"/>
    </row>
    <row r="73" spans="1:19" s="3" customFormat="1" ht="15.75" hidden="1">
      <c r="A73" s="1"/>
      <c r="B73" s="63" t="s">
        <v>198</v>
      </c>
      <c r="C73" s="98"/>
      <c r="D73" s="5"/>
      <c r="E73" s="5"/>
      <c r="F73" s="5"/>
      <c r="G73" s="5"/>
      <c r="H73" s="114"/>
      <c r="I73" s="114"/>
      <c r="J73" s="114"/>
      <c r="K73" s="114"/>
      <c r="L73" s="5">
        <f t="shared" si="18"/>
        <v>0</v>
      </c>
      <c r="M73" s="5">
        <f t="shared" si="19"/>
        <v>0</v>
      </c>
      <c r="N73" s="5">
        <f t="shared" si="19"/>
        <v>0</v>
      </c>
      <c r="O73" s="5">
        <f t="shared" si="20"/>
        <v>0</v>
      </c>
      <c r="P73" s="134"/>
      <c r="Q73" s="134"/>
      <c r="R73" s="134"/>
      <c r="S73" s="134"/>
    </row>
    <row r="74" spans="1:19" s="3" customFormat="1" ht="15.75">
      <c r="A74" s="1" t="s">
        <v>554</v>
      </c>
      <c r="B74" s="63" t="s">
        <v>544</v>
      </c>
      <c r="C74" s="98">
        <v>2</v>
      </c>
      <c r="D74" s="5">
        <v>0</v>
      </c>
      <c r="E74" s="5">
        <v>10000</v>
      </c>
      <c r="F74" s="5">
        <v>10000</v>
      </c>
      <c r="G74" s="5">
        <v>10000</v>
      </c>
      <c r="H74" s="114"/>
      <c r="I74" s="114"/>
      <c r="J74" s="114"/>
      <c r="K74" s="114"/>
      <c r="L74" s="5">
        <f t="shared" si="18"/>
        <v>0</v>
      </c>
      <c r="M74" s="5">
        <f t="shared" si="19"/>
        <v>10000</v>
      </c>
      <c r="N74" s="5">
        <f t="shared" si="19"/>
        <v>10000</v>
      </c>
      <c r="O74" s="5">
        <f t="shared" si="20"/>
        <v>10000</v>
      </c>
      <c r="P74" s="134"/>
      <c r="Q74" s="134"/>
      <c r="R74" s="134"/>
      <c r="S74" s="134"/>
    </row>
    <row r="75" spans="1:19" s="3" customFormat="1" ht="15.75">
      <c r="A75" s="1" t="s">
        <v>555</v>
      </c>
      <c r="B75" s="63" t="s">
        <v>543</v>
      </c>
      <c r="C75" s="98">
        <v>2</v>
      </c>
      <c r="D75" s="5">
        <v>0</v>
      </c>
      <c r="E75" s="5">
        <v>10000</v>
      </c>
      <c r="F75" s="5">
        <v>10000</v>
      </c>
      <c r="G75" s="5">
        <v>10000</v>
      </c>
      <c r="H75" s="114"/>
      <c r="I75" s="114"/>
      <c r="J75" s="114"/>
      <c r="K75" s="114"/>
      <c r="L75" s="5">
        <f t="shared" si="18"/>
        <v>0</v>
      </c>
      <c r="M75" s="5">
        <f t="shared" si="19"/>
        <v>10000</v>
      </c>
      <c r="N75" s="5">
        <f t="shared" si="19"/>
        <v>10000</v>
      </c>
      <c r="O75" s="5">
        <f t="shared" si="20"/>
        <v>10000</v>
      </c>
      <c r="P75" s="134"/>
      <c r="Q75" s="134"/>
      <c r="R75" s="134"/>
      <c r="S75" s="134"/>
    </row>
    <row r="76" spans="1:19" s="3" customFormat="1" ht="63">
      <c r="A76" s="1" t="s">
        <v>556</v>
      </c>
      <c r="B76" s="63" t="s">
        <v>199</v>
      </c>
      <c r="C76" s="98"/>
      <c r="D76" s="5">
        <f>SUM(D74:D75)</f>
        <v>0</v>
      </c>
      <c r="E76" s="5">
        <f>SUM(E74:E75)</f>
        <v>20000</v>
      </c>
      <c r="F76" s="5">
        <f>SUM(F74:F75)</f>
        <v>20000</v>
      </c>
      <c r="G76" s="5">
        <f>SUM(G74:G75)</f>
        <v>20000</v>
      </c>
      <c r="H76" s="114"/>
      <c r="I76" s="114"/>
      <c r="J76" s="114"/>
      <c r="K76" s="114"/>
      <c r="L76" s="5">
        <f t="shared" si="18"/>
        <v>0</v>
      </c>
      <c r="M76" s="5">
        <f t="shared" si="19"/>
        <v>20000</v>
      </c>
      <c r="N76" s="5">
        <f t="shared" si="19"/>
        <v>20000</v>
      </c>
      <c r="O76" s="5">
        <f t="shared" si="20"/>
        <v>20000</v>
      </c>
      <c r="P76" s="134"/>
      <c r="Q76" s="134"/>
      <c r="R76" s="134"/>
      <c r="S76" s="134"/>
    </row>
    <row r="77" spans="1:19" s="3" customFormat="1" ht="31.5">
      <c r="A77" s="1" t="s">
        <v>557</v>
      </c>
      <c r="B77" s="9" t="s">
        <v>44</v>
      </c>
      <c r="C77" s="98"/>
      <c r="D77" s="14">
        <f aca="true" t="shared" si="21" ref="D77:K77">SUM(D78:D80)</f>
        <v>0</v>
      </c>
      <c r="E77" s="14">
        <f>SUM(E78:E80)</f>
        <v>20000</v>
      </c>
      <c r="F77" s="14">
        <f>SUM(F78:F80)</f>
        <v>20000</v>
      </c>
      <c r="G77" s="14">
        <f t="shared" si="21"/>
        <v>20000</v>
      </c>
      <c r="H77" s="14">
        <f t="shared" si="21"/>
        <v>0</v>
      </c>
      <c r="I77" s="14">
        <f>SUM(I78:I80)</f>
        <v>0</v>
      </c>
      <c r="J77" s="14">
        <f>SUM(J78:J80)</f>
        <v>0</v>
      </c>
      <c r="K77" s="14">
        <f t="shared" si="21"/>
        <v>0</v>
      </c>
      <c r="L77" s="14">
        <f t="shared" si="18"/>
        <v>0</v>
      </c>
      <c r="M77" s="14">
        <f t="shared" si="19"/>
        <v>20000</v>
      </c>
      <c r="N77" s="14">
        <f t="shared" si="19"/>
        <v>20000</v>
      </c>
      <c r="O77" s="14">
        <f t="shared" si="20"/>
        <v>20000</v>
      </c>
      <c r="P77" s="134"/>
      <c r="Q77" s="134"/>
      <c r="R77" s="134"/>
      <c r="S77" s="134"/>
    </row>
    <row r="78" spans="1:19" s="3" customFormat="1" ht="31.5">
      <c r="A78" s="1" t="s">
        <v>558</v>
      </c>
      <c r="B78" s="86" t="s">
        <v>373</v>
      </c>
      <c r="C78" s="98">
        <v>1</v>
      </c>
      <c r="D78" s="5">
        <f aca="true" t="shared" si="22" ref="D78:K78">SUMIF($C$61:$C$77,"1",D$61:D$77)</f>
        <v>0</v>
      </c>
      <c r="E78" s="5">
        <f t="shared" si="22"/>
        <v>0</v>
      </c>
      <c r="F78" s="5">
        <f t="shared" si="22"/>
        <v>0</v>
      </c>
      <c r="G78" s="5">
        <f t="shared" si="22"/>
        <v>0</v>
      </c>
      <c r="H78" s="5">
        <f t="shared" si="22"/>
        <v>0</v>
      </c>
      <c r="I78" s="5">
        <f t="shared" si="22"/>
        <v>0</v>
      </c>
      <c r="J78" s="5">
        <f t="shared" si="22"/>
        <v>0</v>
      </c>
      <c r="K78" s="5">
        <f t="shared" si="22"/>
        <v>0</v>
      </c>
      <c r="L78" s="5">
        <f t="shared" si="18"/>
        <v>0</v>
      </c>
      <c r="M78" s="5">
        <f t="shared" si="19"/>
        <v>0</v>
      </c>
      <c r="N78" s="5">
        <f t="shared" si="19"/>
        <v>0</v>
      </c>
      <c r="O78" s="5">
        <f t="shared" si="20"/>
        <v>0</v>
      </c>
      <c r="P78" s="134"/>
      <c r="Q78" s="134"/>
      <c r="R78" s="134"/>
      <c r="S78" s="134"/>
    </row>
    <row r="79" spans="1:19" s="3" customFormat="1" ht="15.75">
      <c r="A79" s="1" t="s">
        <v>559</v>
      </c>
      <c r="B79" s="86" t="s">
        <v>217</v>
      </c>
      <c r="C79" s="98">
        <v>2</v>
      </c>
      <c r="D79" s="5">
        <f aca="true" t="shared" si="23" ref="D79:K79">SUMIF($C$61:$C$77,"2",D$61:D$77)</f>
        <v>0</v>
      </c>
      <c r="E79" s="5">
        <f t="shared" si="23"/>
        <v>20000</v>
      </c>
      <c r="F79" s="5">
        <f t="shared" si="23"/>
        <v>20000</v>
      </c>
      <c r="G79" s="5">
        <f t="shared" si="23"/>
        <v>20000</v>
      </c>
      <c r="H79" s="5">
        <f t="shared" si="23"/>
        <v>0</v>
      </c>
      <c r="I79" s="5">
        <f t="shared" si="23"/>
        <v>0</v>
      </c>
      <c r="J79" s="5">
        <f t="shared" si="23"/>
        <v>0</v>
      </c>
      <c r="K79" s="5">
        <f t="shared" si="23"/>
        <v>0</v>
      </c>
      <c r="L79" s="5">
        <f t="shared" si="18"/>
        <v>0</v>
      </c>
      <c r="M79" s="5">
        <f t="shared" si="19"/>
        <v>20000</v>
      </c>
      <c r="N79" s="5">
        <f t="shared" si="19"/>
        <v>20000</v>
      </c>
      <c r="O79" s="5">
        <f t="shared" si="20"/>
        <v>20000</v>
      </c>
      <c r="P79" s="134"/>
      <c r="Q79" s="134"/>
      <c r="R79" s="134"/>
      <c r="S79" s="134"/>
    </row>
    <row r="80" spans="1:19" s="3" customFormat="1" ht="15.75">
      <c r="A80" s="1" t="s">
        <v>560</v>
      </c>
      <c r="B80" s="86" t="s">
        <v>109</v>
      </c>
      <c r="C80" s="98">
        <v>3</v>
      </c>
      <c r="D80" s="5">
        <f aca="true" t="shared" si="24" ref="D80:K80">SUMIF($C$61:$C$77,"3",D$61:D$77)</f>
        <v>0</v>
      </c>
      <c r="E80" s="5">
        <f t="shared" si="24"/>
        <v>0</v>
      </c>
      <c r="F80" s="5">
        <f t="shared" si="24"/>
        <v>0</v>
      </c>
      <c r="G80" s="5">
        <f t="shared" si="24"/>
        <v>0</v>
      </c>
      <c r="H80" s="5">
        <f t="shared" si="24"/>
        <v>0</v>
      </c>
      <c r="I80" s="5">
        <f t="shared" si="24"/>
        <v>0</v>
      </c>
      <c r="J80" s="5">
        <f t="shared" si="24"/>
        <v>0</v>
      </c>
      <c r="K80" s="5">
        <f t="shared" si="24"/>
        <v>0</v>
      </c>
      <c r="L80" s="5">
        <f t="shared" si="18"/>
        <v>0</v>
      </c>
      <c r="M80" s="5">
        <f t="shared" si="19"/>
        <v>0</v>
      </c>
      <c r="N80" s="5">
        <f t="shared" si="19"/>
        <v>0</v>
      </c>
      <c r="O80" s="5">
        <f t="shared" si="20"/>
        <v>0</v>
      </c>
      <c r="P80" s="134"/>
      <c r="Q80" s="134"/>
      <c r="R80" s="134"/>
      <c r="S80" s="134"/>
    </row>
    <row r="81" spans="1:19" s="3" customFormat="1" ht="31.5">
      <c r="A81" s="1">
        <v>38</v>
      </c>
      <c r="B81" s="9" t="s">
        <v>152</v>
      </c>
      <c r="C81" s="98"/>
      <c r="D81" s="14">
        <f aca="true" t="shared" si="25" ref="D81:K81">D37+D57+D77</f>
        <v>23183833</v>
      </c>
      <c r="E81" s="14">
        <f>E37+E57+E77</f>
        <v>23390339</v>
      </c>
      <c r="F81" s="14">
        <f t="shared" si="25"/>
        <v>23390339</v>
      </c>
      <c r="G81" s="14">
        <f t="shared" si="25"/>
        <v>6145374</v>
      </c>
      <c r="H81" s="14">
        <f t="shared" si="25"/>
        <v>6259635</v>
      </c>
      <c r="I81" s="14">
        <f>I37+I57+I77</f>
        <v>6281724</v>
      </c>
      <c r="J81" s="14">
        <f t="shared" si="25"/>
        <v>6281724</v>
      </c>
      <c r="K81" s="14">
        <f t="shared" si="25"/>
        <v>1597084</v>
      </c>
      <c r="L81" s="14">
        <f t="shared" si="18"/>
        <v>29443468</v>
      </c>
      <c r="M81" s="14">
        <f t="shared" si="19"/>
        <v>29672063</v>
      </c>
      <c r="N81" s="14">
        <f t="shared" si="19"/>
        <v>29672063</v>
      </c>
      <c r="O81" s="14">
        <f t="shared" si="20"/>
        <v>7742458</v>
      </c>
      <c r="P81" s="134"/>
      <c r="Q81" s="134"/>
      <c r="R81" s="134"/>
      <c r="S81" s="134"/>
    </row>
    <row r="82" spans="13:15" ht="15.75">
      <c r="M82" s="136" t="s">
        <v>550</v>
      </c>
      <c r="N82" s="136" t="s">
        <v>550</v>
      </c>
      <c r="O82" s="136" t="s">
        <v>550</v>
      </c>
    </row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4" ht="15.75"/>
    <row r="115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</sheetData>
  <sheetProtection/>
  <mergeCells count="7">
    <mergeCell ref="B5:B6"/>
    <mergeCell ref="C5:C6"/>
    <mergeCell ref="D5:G5"/>
    <mergeCell ref="H5:K5"/>
    <mergeCell ref="A1:O1"/>
    <mergeCell ref="A2:O2"/>
    <mergeCell ref="L5:N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portrait" paperSize="9" scale="47" r:id="rId3"/>
  <headerFooter>
    <oddHeader>&amp;R&amp;"Arial,Normál"&amp;10 2. melléklet a 6/2016.(VIII.30.) önkormányzati rendelethez
"&amp;"Arial,Dőlt"2. melléklet a 3/2016.(III.10.) önkormányzati rendelethez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306"/>
  <sheetViews>
    <sheetView zoomScalePageLayoutView="0" workbookViewId="0" topLeftCell="A166">
      <selection activeCell="A248" sqref="A248"/>
    </sheetView>
  </sheetViews>
  <sheetFormatPr defaultColWidth="9.140625" defaultRowHeight="15"/>
  <cols>
    <col min="1" max="1" width="51.28125" style="113" customWidth="1"/>
    <col min="2" max="2" width="5.7109375" style="16" customWidth="1"/>
    <col min="3" max="3" width="11.28125" style="41" customWidth="1"/>
    <col min="4" max="4" width="13.28125" style="41" customWidth="1"/>
    <col min="5" max="5" width="11.28125" style="41" customWidth="1"/>
    <col min="6" max="6" width="13.57421875" style="16" customWidth="1"/>
    <col min="7" max="7" width="12.140625" style="16" customWidth="1"/>
    <col min="8" max="16384" width="9.140625" style="16" customWidth="1"/>
  </cols>
  <sheetData>
    <row r="1" spans="1:5" ht="15.75">
      <c r="A1" s="360" t="s">
        <v>490</v>
      </c>
      <c r="B1" s="360"/>
      <c r="C1" s="360"/>
      <c r="D1" s="360"/>
      <c r="E1" s="360"/>
    </row>
    <row r="2" spans="1:5" ht="15.75">
      <c r="A2" s="361" t="s">
        <v>527</v>
      </c>
      <c r="B2" s="361"/>
      <c r="C2" s="361"/>
      <c r="D2" s="361"/>
      <c r="E2" s="361"/>
    </row>
    <row r="3" spans="1:5" ht="15.75">
      <c r="A3" s="111"/>
      <c r="B3" s="45"/>
      <c r="C3" s="45"/>
      <c r="D3" s="45"/>
      <c r="E3" s="45"/>
    </row>
    <row r="4" spans="1:6" s="10" customFormat="1" ht="33" customHeight="1">
      <c r="A4" s="101" t="s">
        <v>9</v>
      </c>
      <c r="B4" s="17" t="s">
        <v>125</v>
      </c>
      <c r="C4" s="40" t="s">
        <v>4</v>
      </c>
      <c r="D4" s="40" t="s">
        <v>592</v>
      </c>
      <c r="E4" s="40" t="s">
        <v>593</v>
      </c>
      <c r="F4" s="321" t="s">
        <v>889</v>
      </c>
    </row>
    <row r="5" spans="1:6" s="10" customFormat="1" ht="16.5">
      <c r="A5" s="68" t="s">
        <v>79</v>
      </c>
      <c r="B5" s="104"/>
      <c r="C5" s="81"/>
      <c r="D5" s="81"/>
      <c r="E5" s="81"/>
      <c r="F5" s="319"/>
    </row>
    <row r="6" spans="1:6" s="10" customFormat="1" ht="31.5">
      <c r="A6" s="67" t="s">
        <v>251</v>
      </c>
      <c r="B6" s="17"/>
      <c r="C6" s="81"/>
      <c r="D6" s="81"/>
      <c r="E6" s="81"/>
      <c r="F6" s="319"/>
    </row>
    <row r="7" spans="1:6" s="10" customFormat="1" ht="31.5">
      <c r="A7" s="86" t="s">
        <v>134</v>
      </c>
      <c r="B7" s="17">
        <v>2</v>
      </c>
      <c r="C7" s="81"/>
      <c r="D7" s="81"/>
      <c r="E7" s="81"/>
      <c r="F7" s="320"/>
    </row>
    <row r="8" spans="1:7" s="10" customFormat="1" ht="15.75">
      <c r="A8" s="86" t="s">
        <v>135</v>
      </c>
      <c r="B8" s="17">
        <v>2</v>
      </c>
      <c r="C8" s="81">
        <v>2178710</v>
      </c>
      <c r="D8" s="81">
        <v>2178710</v>
      </c>
      <c r="E8" s="81">
        <v>2178710</v>
      </c>
      <c r="F8" s="320">
        <f aca="true" t="shared" si="0" ref="F8:F71">E8/D8*100</f>
        <v>100</v>
      </c>
      <c r="G8" s="12"/>
    </row>
    <row r="9" spans="1:7" s="10" customFormat="1" ht="15.75">
      <c r="A9" s="86" t="s">
        <v>136</v>
      </c>
      <c r="B9" s="17">
        <v>2</v>
      </c>
      <c r="C9" s="81">
        <v>1056000</v>
      </c>
      <c r="D9" s="81">
        <v>1056000</v>
      </c>
      <c r="E9" s="81">
        <v>1056000</v>
      </c>
      <c r="F9" s="320">
        <f t="shared" si="0"/>
        <v>100</v>
      </c>
      <c r="G9" s="12"/>
    </row>
    <row r="10" spans="1:7" s="10" customFormat="1" ht="15.75">
      <c r="A10" s="86" t="s">
        <v>137</v>
      </c>
      <c r="B10" s="17">
        <v>2</v>
      </c>
      <c r="C10" s="81">
        <v>100000</v>
      </c>
      <c r="D10" s="81">
        <v>100000</v>
      </c>
      <c r="E10" s="81">
        <v>100000</v>
      </c>
      <c r="F10" s="320">
        <f t="shared" si="0"/>
        <v>100</v>
      </c>
      <c r="G10" s="12"/>
    </row>
    <row r="11" spans="1:7" s="10" customFormat="1" ht="15.75">
      <c r="A11" s="86" t="s">
        <v>138</v>
      </c>
      <c r="B11" s="17">
        <v>2</v>
      </c>
      <c r="C11" s="81">
        <v>456270</v>
      </c>
      <c r="D11" s="81">
        <v>456270</v>
      </c>
      <c r="E11" s="81">
        <v>456270</v>
      </c>
      <c r="F11" s="320">
        <f t="shared" si="0"/>
        <v>100</v>
      </c>
      <c r="G11" s="12"/>
    </row>
    <row r="12" spans="1:7" s="10" customFormat="1" ht="31.5">
      <c r="A12" s="86" t="s">
        <v>253</v>
      </c>
      <c r="B12" s="17">
        <v>2</v>
      </c>
      <c r="C12" s="81">
        <v>5000000</v>
      </c>
      <c r="D12" s="81">
        <v>5000000</v>
      </c>
      <c r="E12" s="81">
        <v>5000000</v>
      </c>
      <c r="F12" s="320">
        <f t="shared" si="0"/>
        <v>100</v>
      </c>
      <c r="G12" s="12"/>
    </row>
    <row r="13" spans="1:7" s="10" customFormat="1" ht="31.5">
      <c r="A13" s="86" t="s">
        <v>254</v>
      </c>
      <c r="B13" s="17">
        <v>2</v>
      </c>
      <c r="C13" s="81"/>
      <c r="D13" s="81"/>
      <c r="E13" s="81"/>
      <c r="F13" s="320"/>
      <c r="G13" s="12"/>
    </row>
    <row r="14" spans="1:7" s="10" customFormat="1" ht="15.75">
      <c r="A14" s="112" t="s">
        <v>459</v>
      </c>
      <c r="B14" s="17">
        <v>2</v>
      </c>
      <c r="C14" s="81">
        <v>-278489</v>
      </c>
      <c r="D14" s="81">
        <v>-278489</v>
      </c>
      <c r="E14" s="81">
        <v>-278489</v>
      </c>
      <c r="F14" s="320">
        <f t="shared" si="0"/>
        <v>100</v>
      </c>
      <c r="G14" s="12"/>
    </row>
    <row r="15" spans="1:7" s="10" customFormat="1" ht="31.5">
      <c r="A15" s="86" t="s">
        <v>273</v>
      </c>
      <c r="B15" s="17">
        <v>2</v>
      </c>
      <c r="C15" s="81">
        <v>20400</v>
      </c>
      <c r="D15" s="81">
        <v>20400</v>
      </c>
      <c r="E15" s="81">
        <v>20400</v>
      </c>
      <c r="F15" s="320">
        <f t="shared" si="0"/>
        <v>100</v>
      </c>
      <c r="G15" s="12"/>
    </row>
    <row r="16" spans="1:7" s="10" customFormat="1" ht="31.5">
      <c r="A16" s="109" t="s">
        <v>252</v>
      </c>
      <c r="B16" s="17"/>
      <c r="C16" s="81">
        <f>SUM(C7:C15)</f>
        <v>8532891</v>
      </c>
      <c r="D16" s="81">
        <f>SUM(D7:D15)</f>
        <v>8532891</v>
      </c>
      <c r="E16" s="81">
        <f>SUM(E7:E15)</f>
        <v>8532891</v>
      </c>
      <c r="F16" s="320">
        <f t="shared" si="0"/>
        <v>100</v>
      </c>
      <c r="G16" s="12"/>
    </row>
    <row r="17" spans="1:7" s="10" customFormat="1" ht="15.75" hidden="1">
      <c r="A17" s="86" t="s">
        <v>256</v>
      </c>
      <c r="B17" s="17">
        <v>2</v>
      </c>
      <c r="C17" s="81"/>
      <c r="D17" s="81"/>
      <c r="E17" s="81"/>
      <c r="F17" s="320" t="e">
        <f t="shared" si="0"/>
        <v>#DIV/0!</v>
      </c>
      <c r="G17" s="12"/>
    </row>
    <row r="18" spans="1:7" s="10" customFormat="1" ht="15.75" hidden="1">
      <c r="A18" s="86" t="s">
        <v>257</v>
      </c>
      <c r="B18" s="17">
        <v>2</v>
      </c>
      <c r="C18" s="81"/>
      <c r="D18" s="81"/>
      <c r="E18" s="81"/>
      <c r="F18" s="320" t="e">
        <f t="shared" si="0"/>
        <v>#DIV/0!</v>
      </c>
      <c r="G18" s="12"/>
    </row>
    <row r="19" spans="1:7" s="10" customFormat="1" ht="31.5" hidden="1">
      <c r="A19" s="109" t="s">
        <v>255</v>
      </c>
      <c r="B19" s="17"/>
      <c r="C19" s="81">
        <f>SUM(C17:C18)</f>
        <v>0</v>
      </c>
      <c r="D19" s="81"/>
      <c r="E19" s="81">
        <f>SUM(E17:E18)</f>
        <v>0</v>
      </c>
      <c r="F19" s="320" t="e">
        <f t="shared" si="0"/>
        <v>#DIV/0!</v>
      </c>
      <c r="G19" s="12"/>
    </row>
    <row r="20" spans="1:7" s="10" customFormat="1" ht="15.75" hidden="1">
      <c r="A20" s="86" t="s">
        <v>258</v>
      </c>
      <c r="B20" s="17">
        <v>2</v>
      </c>
      <c r="C20" s="81"/>
      <c r="D20" s="81"/>
      <c r="E20" s="81"/>
      <c r="F20" s="320" t="e">
        <f t="shared" si="0"/>
        <v>#DIV/0!</v>
      </c>
      <c r="G20" s="12"/>
    </row>
    <row r="21" spans="1:7" s="10" customFormat="1" ht="15.75" hidden="1">
      <c r="A21" s="86" t="s">
        <v>259</v>
      </c>
      <c r="B21" s="17">
        <v>2</v>
      </c>
      <c r="C21" s="81"/>
      <c r="D21" s="81"/>
      <c r="E21" s="81"/>
      <c r="F21" s="320" t="e">
        <f t="shared" si="0"/>
        <v>#DIV/0!</v>
      </c>
      <c r="G21" s="12"/>
    </row>
    <row r="22" spans="1:7" s="10" customFormat="1" ht="15.75" hidden="1">
      <c r="A22" s="112" t="s">
        <v>459</v>
      </c>
      <c r="B22" s="17">
        <v>2</v>
      </c>
      <c r="C22" s="81"/>
      <c r="D22" s="81"/>
      <c r="E22" s="81"/>
      <c r="F22" s="320" t="e">
        <f t="shared" si="0"/>
        <v>#DIV/0!</v>
      </c>
      <c r="G22" s="12"/>
    </row>
    <row r="23" spans="1:7" s="10" customFormat="1" ht="15.75">
      <c r="A23" s="86" t="s">
        <v>262</v>
      </c>
      <c r="B23" s="17">
        <v>2</v>
      </c>
      <c r="C23" s="81">
        <v>664320</v>
      </c>
      <c r="D23" s="81">
        <v>664320</v>
      </c>
      <c r="E23" s="81">
        <v>664320</v>
      </c>
      <c r="F23" s="320">
        <f t="shared" si="0"/>
        <v>100</v>
      </c>
      <c r="G23" s="12"/>
    </row>
    <row r="24" spans="1:7" s="10" customFormat="1" ht="15.75">
      <c r="A24" s="86" t="s">
        <v>263</v>
      </c>
      <c r="B24" s="17">
        <v>2</v>
      </c>
      <c r="C24" s="81"/>
      <c r="D24" s="81"/>
      <c r="E24" s="81"/>
      <c r="F24" s="320"/>
      <c r="G24" s="12"/>
    </row>
    <row r="25" spans="1:7" s="10" customFormat="1" ht="31.5">
      <c r="A25" s="86" t="s">
        <v>460</v>
      </c>
      <c r="B25" s="17">
        <v>2</v>
      </c>
      <c r="C25" s="81">
        <v>2307002</v>
      </c>
      <c r="D25" s="81">
        <v>2307002</v>
      </c>
      <c r="E25" s="81">
        <v>2307002</v>
      </c>
      <c r="F25" s="320">
        <f t="shared" si="0"/>
        <v>100</v>
      </c>
      <c r="G25" s="12"/>
    </row>
    <row r="26" spans="1:7" s="10" customFormat="1" ht="15.75">
      <c r="A26" s="86" t="s">
        <v>260</v>
      </c>
      <c r="B26" s="17">
        <v>2</v>
      </c>
      <c r="C26" s="81"/>
      <c r="D26" s="81"/>
      <c r="E26" s="81"/>
      <c r="F26" s="320"/>
      <c r="G26" s="12"/>
    </row>
    <row r="27" spans="1:7" s="10" customFormat="1" ht="15.75">
      <c r="A27" s="86" t="s">
        <v>511</v>
      </c>
      <c r="B27" s="17">
        <v>2</v>
      </c>
      <c r="C27" s="81">
        <v>399000</v>
      </c>
      <c r="D27" s="81">
        <v>240540</v>
      </c>
      <c r="E27" s="81">
        <v>240540</v>
      </c>
      <c r="F27" s="320">
        <f t="shared" si="0"/>
        <v>100</v>
      </c>
      <c r="G27" s="12"/>
    </row>
    <row r="28" spans="1:7" s="10" customFormat="1" ht="47.25">
      <c r="A28" s="109" t="s">
        <v>261</v>
      </c>
      <c r="B28" s="17"/>
      <c r="C28" s="81">
        <f>SUM(C20:C27)</f>
        <v>3370322</v>
      </c>
      <c r="D28" s="81">
        <f>SUM(D20:D27)</f>
        <v>3211862</v>
      </c>
      <c r="E28" s="81">
        <f>SUM(E20:E27)</f>
        <v>3211862</v>
      </c>
      <c r="F28" s="320">
        <f t="shared" si="0"/>
        <v>100</v>
      </c>
      <c r="G28" s="12"/>
    </row>
    <row r="29" spans="1:7" s="10" customFormat="1" ht="47.25">
      <c r="A29" s="86" t="s">
        <v>264</v>
      </c>
      <c r="B29" s="17">
        <v>2</v>
      </c>
      <c r="C29" s="81">
        <v>1200000</v>
      </c>
      <c r="D29" s="81">
        <v>1200000</v>
      </c>
      <c r="E29" s="81">
        <v>1200000</v>
      </c>
      <c r="F29" s="320">
        <f t="shared" si="0"/>
        <v>100</v>
      </c>
      <c r="G29" s="12"/>
    </row>
    <row r="30" spans="1:7" s="10" customFormat="1" ht="31.5">
      <c r="A30" s="109" t="s">
        <v>265</v>
      </c>
      <c r="B30" s="17"/>
      <c r="C30" s="81">
        <f>SUM(C29)</f>
        <v>1200000</v>
      </c>
      <c r="D30" s="81">
        <f>SUM(D29)</f>
        <v>1200000</v>
      </c>
      <c r="E30" s="139">
        <f>SUM(E29)</f>
        <v>1200000</v>
      </c>
      <c r="F30" s="320">
        <f t="shared" si="0"/>
        <v>100</v>
      </c>
      <c r="G30" s="12"/>
    </row>
    <row r="31" spans="1:7" s="10" customFormat="1" ht="31.5">
      <c r="A31" s="86" t="s">
        <v>266</v>
      </c>
      <c r="B31" s="17">
        <v>2</v>
      </c>
      <c r="C31" s="81"/>
      <c r="D31" s="81">
        <v>1318400</v>
      </c>
      <c r="E31" s="81">
        <v>1318400</v>
      </c>
      <c r="F31" s="320">
        <f t="shared" si="0"/>
        <v>100</v>
      </c>
      <c r="G31" s="12"/>
    </row>
    <row r="32" spans="1:7" s="10" customFormat="1" ht="15.75" hidden="1">
      <c r="A32" s="86" t="s">
        <v>267</v>
      </c>
      <c r="B32" s="17">
        <v>2</v>
      </c>
      <c r="C32" s="81"/>
      <c r="D32" s="81"/>
      <c r="E32" s="81"/>
      <c r="F32" s="320" t="e">
        <f t="shared" si="0"/>
        <v>#DIV/0!</v>
      </c>
      <c r="G32" s="12"/>
    </row>
    <row r="33" spans="1:7" s="10" customFormat="1" ht="15.75" hidden="1">
      <c r="A33" s="86" t="s">
        <v>268</v>
      </c>
      <c r="B33" s="17">
        <v>2</v>
      </c>
      <c r="C33" s="81"/>
      <c r="D33" s="81"/>
      <c r="E33" s="81"/>
      <c r="F33" s="320" t="e">
        <f t="shared" si="0"/>
        <v>#DIV/0!</v>
      </c>
      <c r="G33" s="12"/>
    </row>
    <row r="34" spans="1:7" s="10" customFormat="1" ht="31.5" hidden="1">
      <c r="A34" s="86" t="s">
        <v>269</v>
      </c>
      <c r="B34" s="17">
        <v>2</v>
      </c>
      <c r="C34" s="81"/>
      <c r="D34" s="81"/>
      <c r="E34" s="81"/>
      <c r="F34" s="320" t="e">
        <f t="shared" si="0"/>
        <v>#DIV/0!</v>
      </c>
      <c r="G34" s="12"/>
    </row>
    <row r="35" spans="1:7" s="10" customFormat="1" ht="15.75" hidden="1">
      <c r="A35" s="86" t="s">
        <v>270</v>
      </c>
      <c r="B35" s="17">
        <v>2</v>
      </c>
      <c r="C35" s="81"/>
      <c r="D35" s="81"/>
      <c r="E35" s="81"/>
      <c r="F35" s="320" t="e">
        <f t="shared" si="0"/>
        <v>#DIV/0!</v>
      </c>
      <c r="G35" s="12"/>
    </row>
    <row r="36" spans="1:7" s="10" customFormat="1" ht="31.5" hidden="1">
      <c r="A36" s="86" t="s">
        <v>271</v>
      </c>
      <c r="B36" s="17">
        <v>2</v>
      </c>
      <c r="C36" s="81"/>
      <c r="D36" s="81"/>
      <c r="E36" s="81"/>
      <c r="F36" s="320" t="e">
        <f t="shared" si="0"/>
        <v>#DIV/0!</v>
      </c>
      <c r="G36" s="12"/>
    </row>
    <row r="37" spans="1:7" s="10" customFormat="1" ht="15.75" hidden="1">
      <c r="A37" s="86" t="s">
        <v>489</v>
      </c>
      <c r="B37" s="17">
        <v>2</v>
      </c>
      <c r="C37" s="81"/>
      <c r="D37" s="81"/>
      <c r="E37" s="81"/>
      <c r="F37" s="320" t="e">
        <f t="shared" si="0"/>
        <v>#DIV/0!</v>
      </c>
      <c r="G37" s="12"/>
    </row>
    <row r="38" spans="1:7" s="10" customFormat="1" ht="15.75" hidden="1">
      <c r="A38" s="86" t="s">
        <v>272</v>
      </c>
      <c r="B38" s="17">
        <v>2</v>
      </c>
      <c r="C38" s="81"/>
      <c r="D38" s="81"/>
      <c r="E38" s="81"/>
      <c r="F38" s="320" t="e">
        <f t="shared" si="0"/>
        <v>#DIV/0!</v>
      </c>
      <c r="G38" s="12"/>
    </row>
    <row r="39" spans="1:7" s="10" customFormat="1" ht="15.75" hidden="1">
      <c r="A39" s="86" t="s">
        <v>412</v>
      </c>
      <c r="B39" s="17">
        <v>2</v>
      </c>
      <c r="C39" s="81"/>
      <c r="D39" s="81"/>
      <c r="E39" s="81"/>
      <c r="F39" s="320" t="e">
        <f t="shared" si="0"/>
        <v>#DIV/0!</v>
      </c>
      <c r="G39" s="12"/>
    </row>
    <row r="40" spans="1:7" s="10" customFormat="1" ht="15.75">
      <c r="A40" s="86" t="s">
        <v>589</v>
      </c>
      <c r="B40" s="17">
        <v>2</v>
      </c>
      <c r="C40" s="81"/>
      <c r="D40" s="81">
        <v>739000</v>
      </c>
      <c r="E40" s="81">
        <v>739000</v>
      </c>
      <c r="F40" s="320">
        <f t="shared" si="0"/>
        <v>100</v>
      </c>
      <c r="G40" s="12"/>
    </row>
    <row r="41" spans="1:7" s="10" customFormat="1" ht="15.75">
      <c r="A41" s="86" t="s">
        <v>461</v>
      </c>
      <c r="B41" s="17">
        <v>2</v>
      </c>
      <c r="C41" s="81"/>
      <c r="D41" s="81">
        <v>728980</v>
      </c>
      <c r="E41" s="81">
        <v>728980</v>
      </c>
      <c r="F41" s="320">
        <f t="shared" si="0"/>
        <v>100</v>
      </c>
      <c r="G41" s="12"/>
    </row>
    <row r="42" spans="1:7" s="10" customFormat="1" ht="31.5">
      <c r="A42" s="86" t="s">
        <v>273</v>
      </c>
      <c r="B42" s="17">
        <v>2</v>
      </c>
      <c r="C42" s="81"/>
      <c r="D42" s="81"/>
      <c r="E42" s="81"/>
      <c r="F42" s="320"/>
      <c r="G42" s="12"/>
    </row>
    <row r="43" spans="1:7" s="10" customFormat="1" ht="31.5">
      <c r="A43" s="109" t="s">
        <v>413</v>
      </c>
      <c r="B43" s="17"/>
      <c r="C43" s="81">
        <f>SUM(C31:C42)</f>
        <v>0</v>
      </c>
      <c r="D43" s="81">
        <f>SUM(D31:D42)</f>
        <v>2786380</v>
      </c>
      <c r="E43" s="139">
        <f>SUM(E31:E42)</f>
        <v>2786380</v>
      </c>
      <c r="F43" s="320">
        <f t="shared" si="0"/>
        <v>100</v>
      </c>
      <c r="G43" s="12"/>
    </row>
    <row r="44" spans="1:7" s="10" customFormat="1" ht="15.75">
      <c r="A44" s="63" t="s">
        <v>562</v>
      </c>
      <c r="B44" s="17">
        <v>2</v>
      </c>
      <c r="C44" s="81"/>
      <c r="D44" s="81">
        <v>188380</v>
      </c>
      <c r="E44" s="81">
        <v>188380</v>
      </c>
      <c r="F44" s="320">
        <f t="shared" si="0"/>
        <v>100</v>
      </c>
      <c r="G44" s="12"/>
    </row>
    <row r="45" spans="1:7" s="10" customFormat="1" ht="15.75">
      <c r="A45" s="63" t="s">
        <v>563</v>
      </c>
      <c r="B45" s="17">
        <v>2</v>
      </c>
      <c r="C45" s="81"/>
      <c r="D45" s="81">
        <v>55360</v>
      </c>
      <c r="E45" s="81">
        <v>55360</v>
      </c>
      <c r="F45" s="320">
        <f t="shared" si="0"/>
        <v>100</v>
      </c>
      <c r="G45" s="12"/>
    </row>
    <row r="46" spans="1:7" s="10" customFormat="1" ht="15.75">
      <c r="A46" s="109" t="s">
        <v>414</v>
      </c>
      <c r="B46" s="17"/>
      <c r="C46" s="81">
        <f>SUM(C45)</f>
        <v>0</v>
      </c>
      <c r="D46" s="81">
        <f>SUM(D44:D45)</f>
        <v>243740</v>
      </c>
      <c r="E46" s="139">
        <f>SUM(E44:E45)</f>
        <v>243740</v>
      </c>
      <c r="F46" s="320">
        <f t="shared" si="0"/>
        <v>100</v>
      </c>
      <c r="G46" s="12"/>
    </row>
    <row r="47" spans="1:7" s="10" customFormat="1" ht="15.75" hidden="1">
      <c r="A47" s="63"/>
      <c r="B47" s="17"/>
      <c r="C47" s="81"/>
      <c r="D47" s="81"/>
      <c r="E47" s="81"/>
      <c r="F47" s="320" t="e">
        <f t="shared" si="0"/>
        <v>#DIV/0!</v>
      </c>
      <c r="G47" s="12"/>
    </row>
    <row r="48" spans="1:7" s="10" customFormat="1" ht="15.75" hidden="1">
      <c r="A48" s="63" t="s">
        <v>275</v>
      </c>
      <c r="B48" s="17"/>
      <c r="C48" s="81"/>
      <c r="D48" s="81"/>
      <c r="E48" s="81"/>
      <c r="F48" s="320" t="e">
        <f t="shared" si="0"/>
        <v>#DIV/0!</v>
      </c>
      <c r="G48" s="12"/>
    </row>
    <row r="49" spans="1:7" s="10" customFormat="1" ht="15.75" hidden="1">
      <c r="A49" s="63"/>
      <c r="B49" s="17"/>
      <c r="C49" s="81"/>
      <c r="D49" s="81"/>
      <c r="E49" s="81"/>
      <c r="F49" s="320" t="e">
        <f t="shared" si="0"/>
        <v>#DIV/0!</v>
      </c>
      <c r="G49" s="12"/>
    </row>
    <row r="50" spans="1:7" s="10" customFormat="1" ht="31.5" hidden="1">
      <c r="A50" s="63" t="s">
        <v>278</v>
      </c>
      <c r="B50" s="17"/>
      <c r="C50" s="81"/>
      <c r="D50" s="81"/>
      <c r="E50" s="81"/>
      <c r="F50" s="320" t="e">
        <f t="shared" si="0"/>
        <v>#DIV/0!</v>
      </c>
      <c r="G50" s="12"/>
    </row>
    <row r="51" spans="1:7" s="10" customFormat="1" ht="15.75" hidden="1">
      <c r="A51" s="63"/>
      <c r="B51" s="17"/>
      <c r="C51" s="81"/>
      <c r="D51" s="81"/>
      <c r="E51" s="81"/>
      <c r="F51" s="320" t="e">
        <f t="shared" si="0"/>
        <v>#DIV/0!</v>
      </c>
      <c r="G51" s="12"/>
    </row>
    <row r="52" spans="1:7" s="10" customFormat="1" ht="31.5" hidden="1">
      <c r="A52" s="63" t="s">
        <v>277</v>
      </c>
      <c r="B52" s="17"/>
      <c r="C52" s="81"/>
      <c r="D52" s="81"/>
      <c r="E52" s="81"/>
      <c r="F52" s="320" t="e">
        <f t="shared" si="0"/>
        <v>#DIV/0!</v>
      </c>
      <c r="G52" s="12"/>
    </row>
    <row r="53" spans="1:7" s="10" customFormat="1" ht="15.75" hidden="1">
      <c r="A53" s="63"/>
      <c r="B53" s="17"/>
      <c r="C53" s="81"/>
      <c r="D53" s="81"/>
      <c r="E53" s="81"/>
      <c r="F53" s="320" t="e">
        <f t="shared" si="0"/>
        <v>#DIV/0!</v>
      </c>
      <c r="G53" s="12"/>
    </row>
    <row r="54" spans="1:7" s="10" customFormat="1" ht="31.5" hidden="1">
      <c r="A54" s="63" t="s">
        <v>276</v>
      </c>
      <c r="B54" s="17"/>
      <c r="C54" s="81"/>
      <c r="D54" s="81"/>
      <c r="E54" s="81"/>
      <c r="F54" s="320" t="e">
        <f t="shared" si="0"/>
        <v>#DIV/0!</v>
      </c>
      <c r="G54" s="12"/>
    </row>
    <row r="55" spans="1:7" s="10" customFormat="1" ht="15.75">
      <c r="A55" s="86" t="s">
        <v>487</v>
      </c>
      <c r="B55" s="17">
        <v>2</v>
      </c>
      <c r="C55" s="81">
        <v>278400</v>
      </c>
      <c r="D55" s="81">
        <v>278400</v>
      </c>
      <c r="E55" s="81">
        <v>162400</v>
      </c>
      <c r="F55" s="320">
        <f t="shared" si="0"/>
        <v>58.333333333333336</v>
      </c>
      <c r="G55" s="12"/>
    </row>
    <row r="56" spans="1:7" s="10" customFormat="1" ht="15.75" hidden="1">
      <c r="A56" s="86"/>
      <c r="B56" s="17"/>
      <c r="C56" s="81"/>
      <c r="D56" s="81"/>
      <c r="E56" s="81"/>
      <c r="F56" s="320" t="e">
        <f t="shared" si="0"/>
        <v>#DIV/0!</v>
      </c>
      <c r="G56" s="12"/>
    </row>
    <row r="57" spans="1:7" s="10" customFormat="1" ht="15.75" hidden="1">
      <c r="A57" s="86"/>
      <c r="B57" s="17"/>
      <c r="C57" s="81"/>
      <c r="D57" s="81"/>
      <c r="E57" s="81"/>
      <c r="F57" s="320" t="e">
        <f t="shared" si="0"/>
        <v>#DIV/0!</v>
      </c>
      <c r="G57" s="12"/>
    </row>
    <row r="58" spans="1:7" s="10" customFormat="1" ht="31.5">
      <c r="A58" s="86" t="s">
        <v>488</v>
      </c>
      <c r="B58" s="17">
        <v>2</v>
      </c>
      <c r="C58" s="81"/>
      <c r="D58" s="81"/>
      <c r="E58" s="81"/>
      <c r="F58" s="320"/>
      <c r="G58" s="12"/>
    </row>
    <row r="59" spans="1:7" s="10" customFormat="1" ht="15.75">
      <c r="A59" s="108" t="s">
        <v>453</v>
      </c>
      <c r="B59" s="99"/>
      <c r="C59" s="81">
        <f>SUM(C55:C58)</f>
        <v>278400</v>
      </c>
      <c r="D59" s="81">
        <f>SUM(D55:D58)</f>
        <v>278400</v>
      </c>
      <c r="E59" s="81">
        <v>162400</v>
      </c>
      <c r="F59" s="320">
        <f t="shared" si="0"/>
        <v>58.333333333333336</v>
      </c>
      <c r="G59" s="12"/>
    </row>
    <row r="60" spans="1:7" s="10" customFormat="1" ht="15.75" hidden="1">
      <c r="A60" s="86" t="s">
        <v>139</v>
      </c>
      <c r="B60" s="99">
        <v>2</v>
      </c>
      <c r="C60" s="81"/>
      <c r="D60" s="81"/>
      <c r="E60" s="81"/>
      <c r="F60" s="320" t="e">
        <f t="shared" si="0"/>
        <v>#DIV/0!</v>
      </c>
      <c r="G60" s="12"/>
    </row>
    <row r="61" spans="1:7" s="10" customFormat="1" ht="15.75" hidden="1">
      <c r="A61" s="86" t="s">
        <v>279</v>
      </c>
      <c r="B61" s="99">
        <v>2</v>
      </c>
      <c r="C61" s="81"/>
      <c r="D61" s="81"/>
      <c r="E61" s="81"/>
      <c r="F61" s="320" t="e">
        <f t="shared" si="0"/>
        <v>#DIV/0!</v>
      </c>
      <c r="G61" s="12"/>
    </row>
    <row r="62" spans="1:7" s="10" customFormat="1" ht="15.75" hidden="1">
      <c r="A62" s="86" t="s">
        <v>140</v>
      </c>
      <c r="B62" s="99">
        <v>2</v>
      </c>
      <c r="C62" s="81"/>
      <c r="D62" s="81"/>
      <c r="E62" s="81"/>
      <c r="F62" s="320" t="e">
        <f t="shared" si="0"/>
        <v>#DIV/0!</v>
      </c>
      <c r="G62" s="12"/>
    </row>
    <row r="63" spans="1:7" s="10" customFormat="1" ht="15.75" hidden="1">
      <c r="A63" s="108" t="s">
        <v>142</v>
      </c>
      <c r="B63" s="99"/>
      <c r="C63" s="81">
        <f>SUM(C60:C62)</f>
        <v>0</v>
      </c>
      <c r="D63" s="81"/>
      <c r="E63" s="81">
        <f>SUM(E60:E62)</f>
        <v>0</v>
      </c>
      <c r="F63" s="320" t="e">
        <f t="shared" si="0"/>
        <v>#DIV/0!</v>
      </c>
      <c r="G63" s="12"/>
    </row>
    <row r="64" spans="1:7" s="10" customFormat="1" ht="33.75" customHeight="1">
      <c r="A64" s="86" t="s">
        <v>585</v>
      </c>
      <c r="B64" s="99">
        <v>2</v>
      </c>
      <c r="C64" s="81"/>
      <c r="D64" s="81">
        <v>135130</v>
      </c>
      <c r="E64" s="139">
        <v>135130</v>
      </c>
      <c r="F64" s="320">
        <f t="shared" si="0"/>
        <v>100</v>
      </c>
      <c r="G64" s="12"/>
    </row>
    <row r="65" spans="1:7" s="10" customFormat="1" ht="31.5">
      <c r="A65" s="86" t="s">
        <v>512</v>
      </c>
      <c r="B65" s="99">
        <v>2</v>
      </c>
      <c r="C65" s="81">
        <v>26658257</v>
      </c>
      <c r="D65" s="81">
        <v>30826380</v>
      </c>
      <c r="E65" s="139">
        <v>30826380</v>
      </c>
      <c r="F65" s="320">
        <f t="shared" si="0"/>
        <v>100</v>
      </c>
      <c r="G65" s="12"/>
    </row>
    <row r="66" spans="1:7" s="10" customFormat="1" ht="31.5">
      <c r="A66" s="86" t="s">
        <v>513</v>
      </c>
      <c r="B66" s="99">
        <v>2</v>
      </c>
      <c r="C66" s="81">
        <v>5291710</v>
      </c>
      <c r="D66" s="81">
        <v>5291710</v>
      </c>
      <c r="E66" s="139">
        <v>5291710</v>
      </c>
      <c r="F66" s="320">
        <f t="shared" si="0"/>
        <v>100</v>
      </c>
      <c r="G66" s="12"/>
    </row>
    <row r="67" spans="1:7" s="10" customFormat="1" ht="31.5">
      <c r="A67" s="86" t="s">
        <v>545</v>
      </c>
      <c r="B67" s="99">
        <v>2</v>
      </c>
      <c r="C67" s="81"/>
      <c r="D67" s="81">
        <v>675945</v>
      </c>
      <c r="E67" s="81">
        <v>675945</v>
      </c>
      <c r="F67" s="320">
        <f t="shared" si="0"/>
        <v>100</v>
      </c>
      <c r="G67" s="12"/>
    </row>
    <row r="68" spans="1:7" s="10" customFormat="1" ht="15.75">
      <c r="A68" s="108" t="s">
        <v>143</v>
      </c>
      <c r="B68" s="99"/>
      <c r="C68" s="81">
        <f>SUM(C64:C67)</f>
        <v>31949967</v>
      </c>
      <c r="D68" s="81">
        <f>SUM(D64:D67)</f>
        <v>36929165</v>
      </c>
      <c r="E68" s="81">
        <f>SUM(E64:E67)</f>
        <v>36929165</v>
      </c>
      <c r="F68" s="320">
        <f t="shared" si="0"/>
        <v>100</v>
      </c>
      <c r="G68" s="12"/>
    </row>
    <row r="69" spans="1:7" s="10" customFormat="1" ht="15.75" hidden="1">
      <c r="A69" s="86" t="s">
        <v>114</v>
      </c>
      <c r="B69" s="17">
        <v>2</v>
      </c>
      <c r="C69" s="81"/>
      <c r="D69" s="81"/>
      <c r="E69" s="81"/>
      <c r="F69" s="320" t="e">
        <f t="shared" si="0"/>
        <v>#DIV/0!</v>
      </c>
      <c r="G69" s="12"/>
    </row>
    <row r="70" spans="1:7" s="10" customFormat="1" ht="15.75" hidden="1">
      <c r="A70" s="86" t="s">
        <v>429</v>
      </c>
      <c r="B70" s="101">
        <v>2</v>
      </c>
      <c r="C70" s="81"/>
      <c r="D70" s="81"/>
      <c r="E70" s="81"/>
      <c r="F70" s="320" t="e">
        <f t="shared" si="0"/>
        <v>#DIV/0!</v>
      </c>
      <c r="G70" s="12"/>
    </row>
    <row r="71" spans="1:7" s="10" customFormat="1" ht="15.75" hidden="1">
      <c r="A71" s="86" t="s">
        <v>438</v>
      </c>
      <c r="B71" s="101">
        <v>2</v>
      </c>
      <c r="C71" s="81"/>
      <c r="D71" s="81"/>
      <c r="E71" s="81"/>
      <c r="F71" s="320" t="e">
        <f t="shared" si="0"/>
        <v>#DIV/0!</v>
      </c>
      <c r="G71" s="12"/>
    </row>
    <row r="72" spans="1:7" s="10" customFormat="1" ht="15.75" hidden="1">
      <c r="A72" s="86" t="s">
        <v>430</v>
      </c>
      <c r="B72" s="101">
        <v>2</v>
      </c>
      <c r="C72" s="81"/>
      <c r="D72" s="81"/>
      <c r="E72" s="81"/>
      <c r="F72" s="320" t="e">
        <f aca="true" t="shared" si="1" ref="F72:F135">E72/D72*100</f>
        <v>#DIV/0!</v>
      </c>
      <c r="G72" s="12"/>
    </row>
    <row r="73" spans="1:7" s="10" customFormat="1" ht="15.75" hidden="1">
      <c r="A73" s="86" t="s">
        <v>439</v>
      </c>
      <c r="B73" s="101">
        <v>2</v>
      </c>
      <c r="C73" s="81"/>
      <c r="D73" s="81"/>
      <c r="E73" s="81"/>
      <c r="F73" s="320" t="e">
        <f t="shared" si="1"/>
        <v>#DIV/0!</v>
      </c>
      <c r="G73" s="12"/>
    </row>
    <row r="74" spans="1:7" s="10" customFormat="1" ht="15.75" hidden="1">
      <c r="A74" s="86" t="s">
        <v>431</v>
      </c>
      <c r="B74" s="101">
        <v>2</v>
      </c>
      <c r="C74" s="81"/>
      <c r="D74" s="81"/>
      <c r="E74" s="81"/>
      <c r="F74" s="320" t="e">
        <f t="shared" si="1"/>
        <v>#DIV/0!</v>
      </c>
      <c r="G74" s="12"/>
    </row>
    <row r="75" spans="1:7" s="10" customFormat="1" ht="16.5" customHeight="1" hidden="1">
      <c r="A75" s="86" t="s">
        <v>597</v>
      </c>
      <c r="B75" s="101">
        <v>2</v>
      </c>
      <c r="C75" s="81"/>
      <c r="D75" s="81"/>
      <c r="E75" s="81"/>
      <c r="F75" s="320" t="e">
        <f t="shared" si="1"/>
        <v>#DIV/0!</v>
      </c>
      <c r="G75" s="12"/>
    </row>
    <row r="76" spans="1:7" s="10" customFormat="1" ht="31.5">
      <c r="A76" s="86" t="s">
        <v>587</v>
      </c>
      <c r="B76" s="17">
        <v>2</v>
      </c>
      <c r="C76" s="81"/>
      <c r="D76" s="81">
        <v>50000</v>
      </c>
      <c r="E76" s="81">
        <v>50000</v>
      </c>
      <c r="F76" s="320">
        <f t="shared" si="1"/>
        <v>100</v>
      </c>
      <c r="G76" s="12"/>
    </row>
    <row r="77" spans="1:7" s="10" customFormat="1" ht="15.75">
      <c r="A77" s="86" t="s">
        <v>586</v>
      </c>
      <c r="B77" s="17">
        <v>2</v>
      </c>
      <c r="C77" s="81"/>
      <c r="D77" s="81">
        <v>200000</v>
      </c>
      <c r="E77" s="81">
        <v>200000</v>
      </c>
      <c r="F77" s="320">
        <f t="shared" si="1"/>
        <v>100</v>
      </c>
      <c r="G77" s="12"/>
    </row>
    <row r="78" spans="1:7" s="10" customFormat="1" ht="31.5">
      <c r="A78" s="108" t="s">
        <v>144</v>
      </c>
      <c r="B78" s="17"/>
      <c r="C78" s="81">
        <f>SUM(C69:C77)</f>
        <v>0</v>
      </c>
      <c r="D78" s="81">
        <f>SUM(D69:D77)</f>
        <v>250000</v>
      </c>
      <c r="E78" s="81">
        <v>250000</v>
      </c>
      <c r="F78" s="320">
        <f t="shared" si="1"/>
        <v>100</v>
      </c>
      <c r="G78" s="12"/>
    </row>
    <row r="79" spans="1:7" s="10" customFormat="1" ht="0.75" customHeight="1">
      <c r="A79" s="86" t="s">
        <v>441</v>
      </c>
      <c r="B79" s="101">
        <v>2</v>
      </c>
      <c r="C79" s="81"/>
      <c r="D79" s="81"/>
      <c r="E79" s="81"/>
      <c r="F79" s="320" t="e">
        <f t="shared" si="1"/>
        <v>#DIV/0!</v>
      </c>
      <c r="G79" s="12"/>
    </row>
    <row r="80" spans="1:7" s="10" customFormat="1" ht="15.75" hidden="1">
      <c r="A80" s="86" t="s">
        <v>442</v>
      </c>
      <c r="B80" s="101">
        <v>2</v>
      </c>
      <c r="C80" s="81"/>
      <c r="D80" s="81"/>
      <c r="E80" s="81"/>
      <c r="F80" s="320" t="e">
        <f t="shared" si="1"/>
        <v>#DIV/0!</v>
      </c>
      <c r="G80" s="12"/>
    </row>
    <row r="81" spans="1:7" s="10" customFormat="1" ht="0.75" customHeight="1" hidden="1">
      <c r="A81" s="86" t="s">
        <v>443</v>
      </c>
      <c r="B81" s="101">
        <v>2</v>
      </c>
      <c r="C81" s="81"/>
      <c r="D81" s="81"/>
      <c r="E81" s="81"/>
      <c r="F81" s="320" t="e">
        <f t="shared" si="1"/>
        <v>#DIV/0!</v>
      </c>
      <c r="G81" s="12"/>
    </row>
    <row r="82" spans="1:7" s="10" customFormat="1" ht="15.75" hidden="1">
      <c r="A82" s="86" t="s">
        <v>444</v>
      </c>
      <c r="B82" s="101">
        <v>2</v>
      </c>
      <c r="C82" s="81"/>
      <c r="D82" s="81"/>
      <c r="E82" s="81"/>
      <c r="F82" s="320" t="e">
        <f t="shared" si="1"/>
        <v>#DIV/0!</v>
      </c>
      <c r="G82" s="12"/>
    </row>
    <row r="83" spans="1:7" s="10" customFormat="1" ht="15.75" hidden="1">
      <c r="A83" s="86" t="s">
        <v>445</v>
      </c>
      <c r="B83" s="101">
        <v>2</v>
      </c>
      <c r="C83" s="81"/>
      <c r="D83" s="81"/>
      <c r="E83" s="81"/>
      <c r="F83" s="320" t="e">
        <f t="shared" si="1"/>
        <v>#DIV/0!</v>
      </c>
      <c r="G83" s="12"/>
    </row>
    <row r="84" spans="1:7" s="10" customFormat="1" ht="15.75" hidden="1">
      <c r="A84" s="86" t="s">
        <v>446</v>
      </c>
      <c r="B84" s="101">
        <v>2</v>
      </c>
      <c r="C84" s="81"/>
      <c r="D84" s="81"/>
      <c r="E84" s="81"/>
      <c r="F84" s="320" t="e">
        <f t="shared" si="1"/>
        <v>#DIV/0!</v>
      </c>
      <c r="G84" s="12"/>
    </row>
    <row r="85" spans="1:7" s="10" customFormat="1" ht="15.75" hidden="1">
      <c r="A85" s="86" t="s">
        <v>447</v>
      </c>
      <c r="B85" s="17">
        <v>2</v>
      </c>
      <c r="C85" s="81"/>
      <c r="D85" s="81"/>
      <c r="E85" s="81"/>
      <c r="F85" s="320" t="e">
        <f t="shared" si="1"/>
        <v>#DIV/0!</v>
      </c>
      <c r="G85" s="12"/>
    </row>
    <row r="86" spans="1:7" s="10" customFormat="1" ht="15.75" hidden="1">
      <c r="A86" s="86" t="s">
        <v>448</v>
      </c>
      <c r="B86" s="17">
        <v>2</v>
      </c>
      <c r="C86" s="81"/>
      <c r="D86" s="81"/>
      <c r="E86" s="81"/>
      <c r="F86" s="320" t="e">
        <f t="shared" si="1"/>
        <v>#DIV/0!</v>
      </c>
      <c r="G86" s="12"/>
    </row>
    <row r="87" spans="1:7" s="10" customFormat="1" ht="0.75" customHeight="1" hidden="1">
      <c r="A87" s="86" t="s">
        <v>104</v>
      </c>
      <c r="B87" s="17"/>
      <c r="C87" s="81"/>
      <c r="D87" s="81"/>
      <c r="E87" s="81"/>
      <c r="F87" s="320" t="e">
        <f t="shared" si="1"/>
        <v>#DIV/0!</v>
      </c>
      <c r="G87" s="12"/>
    </row>
    <row r="88" spans="1:7" s="10" customFormat="1" ht="15.75" hidden="1">
      <c r="A88" s="86" t="s">
        <v>104</v>
      </c>
      <c r="B88" s="17"/>
      <c r="C88" s="81"/>
      <c r="D88" s="81"/>
      <c r="E88" s="81"/>
      <c r="F88" s="320" t="e">
        <f t="shared" si="1"/>
        <v>#DIV/0!</v>
      </c>
      <c r="G88" s="12"/>
    </row>
    <row r="89" spans="1:7" s="10" customFormat="1" ht="15.75">
      <c r="A89" s="108" t="s">
        <v>280</v>
      </c>
      <c r="B89" s="17"/>
      <c r="C89" s="81">
        <f>SUM(C79:C88)</f>
        <v>0</v>
      </c>
      <c r="D89" s="81"/>
      <c r="E89" s="81">
        <f>SUM(E79:E88)</f>
        <v>0</v>
      </c>
      <c r="F89" s="320"/>
      <c r="G89" s="12"/>
    </row>
    <row r="90" spans="1:7" s="10" customFormat="1" ht="0.75" customHeight="1">
      <c r="A90" s="63"/>
      <c r="B90" s="17"/>
      <c r="C90" s="81"/>
      <c r="D90" s="81"/>
      <c r="E90" s="81"/>
      <c r="F90" s="320" t="e">
        <f t="shared" si="1"/>
        <v>#DIV/0!</v>
      </c>
      <c r="G90" s="12"/>
    </row>
    <row r="91" spans="1:7" s="10" customFormat="1" ht="15.75" hidden="1">
      <c r="A91" s="63"/>
      <c r="B91" s="17"/>
      <c r="C91" s="81"/>
      <c r="D91" s="81"/>
      <c r="E91" s="81"/>
      <c r="F91" s="320" t="e">
        <f t="shared" si="1"/>
        <v>#DIV/0!</v>
      </c>
      <c r="G91" s="12"/>
    </row>
    <row r="92" spans="1:7" s="10" customFormat="1" ht="31.5">
      <c r="A92" s="109" t="s">
        <v>281</v>
      </c>
      <c r="B92" s="17"/>
      <c r="C92" s="81">
        <f>C59+C63+C68+C78+C89</f>
        <v>32228367</v>
      </c>
      <c r="D92" s="81">
        <f>D59+D63+D68+D78+D89</f>
        <v>37457565</v>
      </c>
      <c r="E92" s="81">
        <f>E59+E63+E68+E78+E89</f>
        <v>37341565</v>
      </c>
      <c r="F92" s="320">
        <f t="shared" si="1"/>
        <v>99.69031622851084</v>
      </c>
      <c r="G92" s="12"/>
    </row>
    <row r="93" spans="1:7" s="10" customFormat="1" ht="31.5">
      <c r="A93" s="43" t="s">
        <v>251</v>
      </c>
      <c r="B93" s="101"/>
      <c r="C93" s="83">
        <f>SUM(C94:C94:C96)</f>
        <v>45331580</v>
      </c>
      <c r="D93" s="83">
        <f>SUM(D94:D94:D96)</f>
        <v>53432438</v>
      </c>
      <c r="E93" s="83">
        <f>SUM(E94:E94:E96)</f>
        <v>53316438</v>
      </c>
      <c r="F93" s="320">
        <f t="shared" si="1"/>
        <v>99.78290341159428</v>
      </c>
      <c r="G93" s="12"/>
    </row>
    <row r="94" spans="1:7" s="10" customFormat="1" ht="15.75">
      <c r="A94" s="86" t="s">
        <v>373</v>
      </c>
      <c r="B94" s="99">
        <v>1</v>
      </c>
      <c r="C94" s="81">
        <f>SUMIF($B$6:$B$93,"1",C$6:C$93)</f>
        <v>0</v>
      </c>
      <c r="D94" s="81"/>
      <c r="E94" s="81">
        <f>SUMIF($B$6:$B$93,"1",E$6:E$93)</f>
        <v>0</v>
      </c>
      <c r="F94" s="320"/>
      <c r="G94" s="12"/>
    </row>
    <row r="95" spans="1:7" s="10" customFormat="1" ht="15.75">
      <c r="A95" s="86" t="s">
        <v>217</v>
      </c>
      <c r="B95" s="99">
        <v>2</v>
      </c>
      <c r="C95" s="81">
        <f>SUMIF($B$6:$B$93,"2",C$6:C$93)</f>
        <v>45331580</v>
      </c>
      <c r="D95" s="81">
        <f>SUMIF($B$6:$B$93,"2",D$6:D$93)</f>
        <v>53432438</v>
      </c>
      <c r="E95" s="81">
        <f>SUMIF($B$6:$B$93,"2",E$6:E$93)</f>
        <v>53316438</v>
      </c>
      <c r="F95" s="320">
        <f t="shared" si="1"/>
        <v>99.78290341159428</v>
      </c>
      <c r="G95" s="12"/>
    </row>
    <row r="96" spans="1:7" s="10" customFormat="1" ht="15.75">
      <c r="A96" s="86" t="s">
        <v>109</v>
      </c>
      <c r="B96" s="99">
        <v>3</v>
      </c>
      <c r="C96" s="81">
        <f>SUMIF($B$6:$B$93,"3",C$6:C$93)</f>
        <v>0</v>
      </c>
      <c r="D96" s="81"/>
      <c r="E96" s="81">
        <f>SUMIF($B$6:$B$93,"3",E$6:E$93)</f>
        <v>0</v>
      </c>
      <c r="F96" s="320"/>
      <c r="G96" s="12"/>
    </row>
    <row r="97" spans="1:7" s="10" customFormat="1" ht="31.5" hidden="1">
      <c r="A97" s="67" t="s">
        <v>282</v>
      </c>
      <c r="B97" s="17"/>
      <c r="C97" s="83"/>
      <c r="D97" s="83"/>
      <c r="E97" s="83"/>
      <c r="F97" s="320" t="e">
        <f t="shared" si="1"/>
        <v>#DIV/0!</v>
      </c>
      <c r="G97" s="12"/>
    </row>
    <row r="98" spans="1:7" s="10" customFormat="1" ht="15.75" hidden="1">
      <c r="A98" s="86" t="s">
        <v>141</v>
      </c>
      <c r="B98" s="17">
        <v>2</v>
      </c>
      <c r="C98" s="81"/>
      <c r="D98" s="81"/>
      <c r="E98" s="81"/>
      <c r="F98" s="320" t="e">
        <f t="shared" si="1"/>
        <v>#DIV/0!</v>
      </c>
      <c r="G98" s="12"/>
    </row>
    <row r="99" spans="1:7" s="10" customFormat="1" ht="31.5" hidden="1">
      <c r="A99" s="86" t="s">
        <v>284</v>
      </c>
      <c r="B99" s="17">
        <v>2</v>
      </c>
      <c r="C99" s="81"/>
      <c r="D99" s="81"/>
      <c r="E99" s="81"/>
      <c r="F99" s="320" t="e">
        <f t="shared" si="1"/>
        <v>#DIV/0!</v>
      </c>
      <c r="G99" s="12"/>
    </row>
    <row r="100" spans="1:7" s="10" customFormat="1" ht="31.5" hidden="1">
      <c r="A100" s="86" t="s">
        <v>285</v>
      </c>
      <c r="B100" s="17">
        <v>2</v>
      </c>
      <c r="C100" s="81"/>
      <c r="D100" s="81"/>
      <c r="E100" s="81"/>
      <c r="F100" s="320" t="e">
        <f t="shared" si="1"/>
        <v>#DIV/0!</v>
      </c>
      <c r="G100" s="12"/>
    </row>
    <row r="101" spans="1:7" s="10" customFormat="1" ht="31.5" hidden="1">
      <c r="A101" s="86" t="s">
        <v>286</v>
      </c>
      <c r="B101" s="17">
        <v>2</v>
      </c>
      <c r="C101" s="81"/>
      <c r="D101" s="81"/>
      <c r="E101" s="81"/>
      <c r="F101" s="320" t="e">
        <f t="shared" si="1"/>
        <v>#DIV/0!</v>
      </c>
      <c r="G101" s="12"/>
    </row>
    <row r="102" spans="1:7" s="10" customFormat="1" ht="31.5" hidden="1">
      <c r="A102" s="86" t="s">
        <v>287</v>
      </c>
      <c r="B102" s="17">
        <v>2</v>
      </c>
      <c r="C102" s="81"/>
      <c r="D102" s="81"/>
      <c r="E102" s="81"/>
      <c r="F102" s="320" t="e">
        <f t="shared" si="1"/>
        <v>#DIV/0!</v>
      </c>
      <c r="G102" s="12"/>
    </row>
    <row r="103" spans="1:7" s="10" customFormat="1" ht="31.5" hidden="1">
      <c r="A103" s="86" t="s">
        <v>288</v>
      </c>
      <c r="B103" s="17">
        <v>2</v>
      </c>
      <c r="C103" s="81"/>
      <c r="D103" s="81"/>
      <c r="E103" s="81"/>
      <c r="F103" s="320" t="e">
        <f t="shared" si="1"/>
        <v>#DIV/0!</v>
      </c>
      <c r="G103" s="12"/>
    </row>
    <row r="104" spans="1:7" s="10" customFormat="1" ht="15.75" hidden="1">
      <c r="A104" s="108" t="s">
        <v>289</v>
      </c>
      <c r="B104" s="17"/>
      <c r="C104" s="81">
        <f>SUM(C98:C103)</f>
        <v>0</v>
      </c>
      <c r="D104" s="81"/>
      <c r="E104" s="81">
        <f>SUM(E98:E103)</f>
        <v>0</v>
      </c>
      <c r="F104" s="320" t="e">
        <f t="shared" si="1"/>
        <v>#DIV/0!</v>
      </c>
      <c r="G104" s="12"/>
    </row>
    <row r="105" spans="1:7" s="10" customFormat="1" ht="15.75" hidden="1">
      <c r="A105" s="86"/>
      <c r="B105" s="17"/>
      <c r="C105" s="81"/>
      <c r="D105" s="81"/>
      <c r="E105" s="81"/>
      <c r="F105" s="320" t="e">
        <f t="shared" si="1"/>
        <v>#DIV/0!</v>
      </c>
      <c r="G105" s="12"/>
    </row>
    <row r="106" spans="1:7" s="10" customFormat="1" ht="15.75" hidden="1">
      <c r="A106" s="86"/>
      <c r="B106" s="17"/>
      <c r="C106" s="81"/>
      <c r="D106" s="81"/>
      <c r="E106" s="81"/>
      <c r="F106" s="320" t="e">
        <f t="shared" si="1"/>
        <v>#DIV/0!</v>
      </c>
      <c r="G106" s="12"/>
    </row>
    <row r="107" spans="1:7" s="10" customFormat="1" ht="31.5">
      <c r="A107" s="108" t="s">
        <v>600</v>
      </c>
      <c r="B107" s="17">
        <v>2</v>
      </c>
      <c r="C107" s="81">
        <f>SUM(C105:C106)</f>
        <v>0</v>
      </c>
      <c r="D107" s="81">
        <v>6500000</v>
      </c>
      <c r="E107" s="81">
        <v>6500000</v>
      </c>
      <c r="F107" s="320">
        <f t="shared" si="1"/>
        <v>100</v>
      </c>
      <c r="G107" s="12"/>
    </row>
    <row r="108" spans="1:7" s="10" customFormat="1" ht="31.5">
      <c r="A108" s="109" t="s">
        <v>290</v>
      </c>
      <c r="B108" s="17"/>
      <c r="C108" s="81">
        <f>C104+C107</f>
        <v>0</v>
      </c>
      <c r="D108" s="81">
        <f>D104+D107</f>
        <v>6500000</v>
      </c>
      <c r="E108" s="81">
        <f>E104+E107</f>
        <v>6500000</v>
      </c>
      <c r="F108" s="320">
        <f t="shared" si="1"/>
        <v>100</v>
      </c>
      <c r="G108" s="12"/>
    </row>
    <row r="109" spans="1:7" s="10" customFormat="1" ht="15.75" hidden="1">
      <c r="A109" s="63"/>
      <c r="B109" s="17"/>
      <c r="C109" s="81"/>
      <c r="D109" s="81"/>
      <c r="E109" s="81"/>
      <c r="F109" s="320" t="e">
        <f t="shared" si="1"/>
        <v>#DIV/0!</v>
      </c>
      <c r="G109" s="12"/>
    </row>
    <row r="110" spans="1:7" s="10" customFormat="1" ht="31.5" hidden="1">
      <c r="A110" s="63" t="s">
        <v>291</v>
      </c>
      <c r="B110" s="17"/>
      <c r="C110" s="81"/>
      <c r="D110" s="81"/>
      <c r="E110" s="81"/>
      <c r="F110" s="320" t="e">
        <f t="shared" si="1"/>
        <v>#DIV/0!</v>
      </c>
      <c r="G110" s="12"/>
    </row>
    <row r="111" spans="1:7" s="10" customFormat="1" ht="15.75" hidden="1">
      <c r="A111" s="63"/>
      <c r="B111" s="17"/>
      <c r="C111" s="81"/>
      <c r="D111" s="81"/>
      <c r="E111" s="81"/>
      <c r="F111" s="320" t="e">
        <f t="shared" si="1"/>
        <v>#DIV/0!</v>
      </c>
      <c r="G111" s="12"/>
    </row>
    <row r="112" spans="1:7" s="10" customFormat="1" ht="31.5" hidden="1">
      <c r="A112" s="63" t="s">
        <v>292</v>
      </c>
      <c r="B112" s="17"/>
      <c r="C112" s="81"/>
      <c r="D112" s="81"/>
      <c r="E112" s="81"/>
      <c r="F112" s="320" t="e">
        <f t="shared" si="1"/>
        <v>#DIV/0!</v>
      </c>
      <c r="G112" s="12"/>
    </row>
    <row r="113" spans="1:7" s="10" customFormat="1" ht="15.75" hidden="1">
      <c r="A113" s="63"/>
      <c r="B113" s="17"/>
      <c r="C113" s="81"/>
      <c r="D113" s="81"/>
      <c r="E113" s="81"/>
      <c r="F113" s="320" t="e">
        <f t="shared" si="1"/>
        <v>#DIV/0!</v>
      </c>
      <c r="G113" s="12"/>
    </row>
    <row r="114" spans="1:7" s="10" customFormat="1" ht="31.5" hidden="1">
      <c r="A114" s="63" t="s">
        <v>293</v>
      </c>
      <c r="B114" s="17"/>
      <c r="C114" s="81"/>
      <c r="D114" s="81"/>
      <c r="E114" s="81"/>
      <c r="F114" s="320" t="e">
        <f t="shared" si="1"/>
        <v>#DIV/0!</v>
      </c>
      <c r="G114" s="12"/>
    </row>
    <row r="115" spans="1:7" s="10" customFormat="1" ht="31.5">
      <c r="A115" s="86" t="s">
        <v>463</v>
      </c>
      <c r="B115" s="17">
        <v>2</v>
      </c>
      <c r="C115" s="81">
        <v>6500000</v>
      </c>
      <c r="D115" s="81">
        <v>0</v>
      </c>
      <c r="E115" s="81">
        <v>0</v>
      </c>
      <c r="F115" s="320"/>
      <c r="G115" s="12"/>
    </row>
    <row r="116" spans="1:7" s="10" customFormat="1" ht="15.75">
      <c r="A116" s="108" t="s">
        <v>464</v>
      </c>
      <c r="B116" s="17"/>
      <c r="C116" s="81">
        <f>SUM(C114:C115)</f>
        <v>6500000</v>
      </c>
      <c r="D116" s="81">
        <v>0</v>
      </c>
      <c r="E116" s="81">
        <f>SUM(E114:E115)</f>
        <v>0</v>
      </c>
      <c r="F116" s="320"/>
      <c r="G116" s="12"/>
    </row>
    <row r="117" spans="1:7" s="10" customFormat="1" ht="31.5">
      <c r="A117" s="63" t="s">
        <v>515</v>
      </c>
      <c r="B117" s="17">
        <v>2</v>
      </c>
      <c r="C117" s="81">
        <v>10795000</v>
      </c>
      <c r="D117" s="81">
        <v>10795000</v>
      </c>
      <c r="E117" s="81"/>
      <c r="F117" s="320">
        <f t="shared" si="1"/>
        <v>0</v>
      </c>
      <c r="G117" s="12"/>
    </row>
    <row r="118" spans="1:7" s="10" customFormat="1" ht="31.5">
      <c r="A118" s="108" t="s">
        <v>514</v>
      </c>
      <c r="B118" s="17"/>
      <c r="C118" s="81">
        <f>SUM(C117)</f>
        <v>10795000</v>
      </c>
      <c r="D118" s="81">
        <f>SUM(D117)</f>
        <v>10795000</v>
      </c>
      <c r="E118" s="81">
        <f>SUM(E117)</f>
        <v>0</v>
      </c>
      <c r="F118" s="320">
        <f t="shared" si="1"/>
        <v>0</v>
      </c>
      <c r="G118" s="12"/>
    </row>
    <row r="119" spans="1:7" s="10" customFormat="1" ht="15.75" hidden="1">
      <c r="A119" s="121"/>
      <c r="B119" s="17"/>
      <c r="C119" s="81"/>
      <c r="D119" s="81"/>
      <c r="E119" s="81"/>
      <c r="F119" s="320" t="e">
        <f t="shared" si="1"/>
        <v>#DIV/0!</v>
      </c>
      <c r="G119" s="12"/>
    </row>
    <row r="120" spans="1:7" s="10" customFormat="1" ht="15.75" hidden="1">
      <c r="A120" s="121"/>
      <c r="B120" s="17"/>
      <c r="C120" s="81"/>
      <c r="D120" s="81"/>
      <c r="E120" s="81"/>
      <c r="F120" s="320" t="e">
        <f t="shared" si="1"/>
        <v>#DIV/0!</v>
      </c>
      <c r="G120" s="12"/>
    </row>
    <row r="121" spans="1:7" s="10" customFormat="1" ht="31.5">
      <c r="A121" s="108" t="s">
        <v>144</v>
      </c>
      <c r="B121" s="17"/>
      <c r="C121" s="81">
        <f>SUM(C119:C120)</f>
        <v>0</v>
      </c>
      <c r="D121" s="81"/>
      <c r="E121" s="81">
        <f>SUM(E119:E120)</f>
        <v>0</v>
      </c>
      <c r="F121" s="320"/>
      <c r="G121" s="12"/>
    </row>
    <row r="122" spans="1:7" s="10" customFormat="1" ht="31.5">
      <c r="A122" s="63" t="s">
        <v>294</v>
      </c>
      <c r="B122" s="17"/>
      <c r="C122" s="81">
        <f>C116+C121+C118</f>
        <v>17295000</v>
      </c>
      <c r="D122" s="81">
        <f>D116+D121+D118</f>
        <v>10795000</v>
      </c>
      <c r="E122" s="81">
        <f>E116+E121+E118</f>
        <v>0</v>
      </c>
      <c r="F122" s="320">
        <f t="shared" si="1"/>
        <v>0</v>
      </c>
      <c r="G122" s="12"/>
    </row>
    <row r="123" spans="1:7" s="10" customFormat="1" ht="31.5">
      <c r="A123" s="43" t="s">
        <v>282</v>
      </c>
      <c r="B123" s="101"/>
      <c r="C123" s="83">
        <f>SUM(C124:C124:C126)</f>
        <v>17295000</v>
      </c>
      <c r="D123" s="83">
        <f>SUM(D124:D124:D126)</f>
        <v>17295000</v>
      </c>
      <c r="E123" s="83">
        <f>SUM(E124:E124:E126)</f>
        <v>6500000</v>
      </c>
      <c r="F123" s="320">
        <f t="shared" si="1"/>
        <v>37.583116507661174</v>
      </c>
      <c r="G123" s="12"/>
    </row>
    <row r="124" spans="1:7" s="10" customFormat="1" ht="15.75">
      <c r="A124" s="86" t="s">
        <v>373</v>
      </c>
      <c r="B124" s="99">
        <v>1</v>
      </c>
      <c r="C124" s="81">
        <f>SUMIF($B$97:$B$123,"1",C$97:C$123)</f>
        <v>0</v>
      </c>
      <c r="D124" s="81"/>
      <c r="E124" s="81">
        <f>SUMIF($B$97:$B$123,"1",E$97:E$123)</f>
        <v>0</v>
      </c>
      <c r="F124" s="320"/>
      <c r="G124" s="12"/>
    </row>
    <row r="125" spans="1:7" s="10" customFormat="1" ht="15.75">
      <c r="A125" s="86" t="s">
        <v>217</v>
      </c>
      <c r="B125" s="99">
        <v>2</v>
      </c>
      <c r="C125" s="81">
        <f>SUMIF($B$97:$B$123,"2",C$97:C$123)</f>
        <v>17295000</v>
      </c>
      <c r="D125" s="81">
        <f>SUMIF($B$97:$B$123,"2",D$97:D$123)</f>
        <v>17295000</v>
      </c>
      <c r="E125" s="81">
        <f>SUMIF($B$97:$B$123,"2",E$97:E$123)</f>
        <v>6500000</v>
      </c>
      <c r="F125" s="320">
        <f t="shared" si="1"/>
        <v>37.583116507661174</v>
      </c>
      <c r="G125" s="12"/>
    </row>
    <row r="126" spans="1:7" s="10" customFormat="1" ht="15.75">
      <c r="A126" s="86" t="s">
        <v>109</v>
      </c>
      <c r="B126" s="99">
        <v>3</v>
      </c>
      <c r="C126" s="81">
        <f>SUMIF($B$97:$B$123,"3",C$97:C$123)</f>
        <v>0</v>
      </c>
      <c r="D126" s="81"/>
      <c r="E126" s="81">
        <f>SUMIF($B$97:$B$123,"3",E$97:E$123)</f>
        <v>0</v>
      </c>
      <c r="F126" s="320"/>
      <c r="G126" s="12"/>
    </row>
    <row r="127" spans="1:7" s="10" customFormat="1" ht="15.75">
      <c r="A127" s="67" t="s">
        <v>296</v>
      </c>
      <c r="B127" s="17"/>
      <c r="C127" s="83"/>
      <c r="D127" s="83"/>
      <c r="E127" s="83"/>
      <c r="F127" s="320"/>
      <c r="G127" s="12"/>
    </row>
    <row r="128" spans="1:7" s="10" customFormat="1" ht="31.5" hidden="1">
      <c r="A128" s="86" t="s">
        <v>298</v>
      </c>
      <c r="B128" s="17">
        <v>2</v>
      </c>
      <c r="C128" s="81"/>
      <c r="D128" s="81"/>
      <c r="E128" s="81"/>
      <c r="F128" s="320"/>
      <c r="G128" s="12"/>
    </row>
    <row r="129" spans="1:7" s="10" customFormat="1" ht="15.75" hidden="1">
      <c r="A129" s="109" t="s">
        <v>297</v>
      </c>
      <c r="B129" s="17"/>
      <c r="C129" s="81">
        <f>SUM(C128)</f>
        <v>0</v>
      </c>
      <c r="D129" s="81"/>
      <c r="E129" s="81">
        <f>SUM(E128)</f>
        <v>0</v>
      </c>
      <c r="F129" s="320"/>
      <c r="G129" s="12"/>
    </row>
    <row r="130" spans="1:7" s="10" customFormat="1" ht="15.75" hidden="1">
      <c r="A130" s="86" t="s">
        <v>102</v>
      </c>
      <c r="B130" s="17">
        <v>3</v>
      </c>
      <c r="C130" s="81"/>
      <c r="D130" s="81"/>
      <c r="E130" s="81"/>
      <c r="F130" s="320"/>
      <c r="G130" s="12"/>
    </row>
    <row r="131" spans="1:7" s="10" customFormat="1" ht="15.75" hidden="1">
      <c r="A131" s="86" t="s">
        <v>101</v>
      </c>
      <c r="B131" s="17">
        <v>3</v>
      </c>
      <c r="C131" s="81"/>
      <c r="D131" s="81"/>
      <c r="E131" s="81"/>
      <c r="F131" s="320"/>
      <c r="G131" s="12"/>
    </row>
    <row r="132" spans="1:7" s="10" customFormat="1" ht="15.75" hidden="1">
      <c r="A132" s="109" t="s">
        <v>299</v>
      </c>
      <c r="B132" s="17"/>
      <c r="C132" s="81">
        <f>SUM(C130:C131)</f>
        <v>0</v>
      </c>
      <c r="D132" s="81"/>
      <c r="E132" s="81">
        <f>SUM(E130:E131)</f>
        <v>0</v>
      </c>
      <c r="F132" s="320"/>
      <c r="G132" s="12"/>
    </row>
    <row r="133" spans="1:7" s="10" customFormat="1" ht="47.25">
      <c r="A133" s="86" t="s">
        <v>300</v>
      </c>
      <c r="B133" s="17">
        <v>3</v>
      </c>
      <c r="C133" s="81">
        <v>3289000</v>
      </c>
      <c r="D133" s="81">
        <v>4968806</v>
      </c>
      <c r="E133" s="81">
        <v>4968806</v>
      </c>
      <c r="F133" s="320">
        <f t="shared" si="1"/>
        <v>100</v>
      </c>
      <c r="G133" s="12"/>
    </row>
    <row r="134" spans="1:7" s="10" customFormat="1" ht="31.5" hidden="1">
      <c r="A134" s="86" t="s">
        <v>301</v>
      </c>
      <c r="B134" s="17">
        <v>3</v>
      </c>
      <c r="C134" s="81"/>
      <c r="D134" s="81"/>
      <c r="E134" s="81"/>
      <c r="F134" s="320"/>
      <c r="G134" s="12"/>
    </row>
    <row r="135" spans="1:7" s="10" customFormat="1" ht="15.75">
      <c r="A135" s="109" t="s">
        <v>302</v>
      </c>
      <c r="B135" s="17"/>
      <c r="C135" s="81">
        <f>SUM(C133:C134)</f>
        <v>3289000</v>
      </c>
      <c r="D135" s="81">
        <f>SUM(D133:D134)</f>
        <v>4968806</v>
      </c>
      <c r="E135" s="81">
        <f>SUM(E133:E134)</f>
        <v>4968806</v>
      </c>
      <c r="F135" s="320">
        <f t="shared" si="1"/>
        <v>100</v>
      </c>
      <c r="G135" s="12"/>
    </row>
    <row r="136" spans="1:7" s="10" customFormat="1" ht="31.5">
      <c r="A136" s="86" t="s">
        <v>303</v>
      </c>
      <c r="B136" s="17">
        <v>2</v>
      </c>
      <c r="C136" s="81">
        <v>735000</v>
      </c>
      <c r="D136" s="81">
        <v>735000</v>
      </c>
      <c r="E136" s="81">
        <v>584157</v>
      </c>
      <c r="F136" s="320">
        <f aca="true" t="shared" si="2" ref="F136:F199">E136/D136*100</f>
        <v>79.47714285714285</v>
      </c>
      <c r="G136" s="12"/>
    </row>
    <row r="137" spans="1:7" s="10" customFormat="1" ht="15.75">
      <c r="A137" s="86" t="s">
        <v>304</v>
      </c>
      <c r="B137" s="17">
        <v>2</v>
      </c>
      <c r="C137" s="81"/>
      <c r="D137" s="81"/>
      <c r="E137" s="81"/>
      <c r="F137" s="320"/>
      <c r="G137" s="12"/>
    </row>
    <row r="138" spans="1:7" s="10" customFormat="1" ht="15.75">
      <c r="A138" s="63" t="s">
        <v>305</v>
      </c>
      <c r="B138" s="17"/>
      <c r="C138" s="81">
        <f>SUM(C136:C137)</f>
        <v>735000</v>
      </c>
      <c r="D138" s="81">
        <f>SUM(D136:D137)</f>
        <v>735000</v>
      </c>
      <c r="E138" s="81">
        <f>SUM(E136:E137)</f>
        <v>584157</v>
      </c>
      <c r="F138" s="320">
        <f t="shared" si="2"/>
        <v>79.47714285714285</v>
      </c>
      <c r="G138" s="12"/>
    </row>
    <row r="139" spans="1:7" s="10" customFormat="1" ht="15.75" hidden="1">
      <c r="A139" s="86" t="s">
        <v>306</v>
      </c>
      <c r="B139" s="17">
        <v>3</v>
      </c>
      <c r="C139" s="81"/>
      <c r="D139" s="81"/>
      <c r="E139" s="81"/>
      <c r="F139" s="320"/>
      <c r="G139" s="12"/>
    </row>
    <row r="140" spans="1:7" s="10" customFormat="1" ht="15.75" hidden="1">
      <c r="A140" s="86" t="s">
        <v>307</v>
      </c>
      <c r="B140" s="17">
        <v>2</v>
      </c>
      <c r="C140" s="81"/>
      <c r="D140" s="81">
        <v>0</v>
      </c>
      <c r="E140" s="81">
        <v>0</v>
      </c>
      <c r="F140" s="320"/>
      <c r="G140" s="12"/>
    </row>
    <row r="141" spans="1:7" s="10" customFormat="1" ht="15.75" hidden="1">
      <c r="A141" s="109" t="s">
        <v>308</v>
      </c>
      <c r="B141" s="17"/>
      <c r="C141" s="81">
        <f>SUM(C139:C140)</f>
        <v>0</v>
      </c>
      <c r="D141" s="81">
        <f>SUM(D139:D140)</f>
        <v>0</v>
      </c>
      <c r="E141" s="81">
        <f>SUM(E139:E140)</f>
        <v>0</v>
      </c>
      <c r="F141" s="320"/>
      <c r="G141" s="12"/>
    </row>
    <row r="142" spans="1:7" s="10" customFormat="1" ht="15.75" hidden="1">
      <c r="A142" s="86" t="s">
        <v>309</v>
      </c>
      <c r="B142" s="17">
        <v>2</v>
      </c>
      <c r="C142" s="81"/>
      <c r="D142" s="81"/>
      <c r="E142" s="81"/>
      <c r="F142" s="320"/>
      <c r="G142" s="12"/>
    </row>
    <row r="143" spans="1:7" s="10" customFormat="1" ht="15.75" hidden="1">
      <c r="A143" s="86" t="s">
        <v>310</v>
      </c>
      <c r="B143" s="17">
        <v>2</v>
      </c>
      <c r="C143" s="81"/>
      <c r="D143" s="81"/>
      <c r="E143" s="81"/>
      <c r="F143" s="320"/>
      <c r="G143" s="12"/>
    </row>
    <row r="144" spans="1:7" s="10" customFormat="1" ht="15.75" hidden="1">
      <c r="A144" s="86" t="s">
        <v>131</v>
      </c>
      <c r="B144" s="17">
        <v>2</v>
      </c>
      <c r="C144" s="81"/>
      <c r="D144" s="81"/>
      <c r="E144" s="81"/>
      <c r="F144" s="320"/>
      <c r="G144" s="12"/>
    </row>
    <row r="145" spans="1:7" s="10" customFormat="1" ht="15.75" hidden="1">
      <c r="A145" s="86" t="s">
        <v>132</v>
      </c>
      <c r="B145" s="17">
        <v>2</v>
      </c>
      <c r="C145" s="81"/>
      <c r="D145" s="81"/>
      <c r="E145" s="81"/>
      <c r="F145" s="320"/>
      <c r="G145" s="12"/>
    </row>
    <row r="146" spans="1:7" s="10" customFormat="1" ht="15.75" hidden="1">
      <c r="A146" s="86" t="s">
        <v>133</v>
      </c>
      <c r="B146" s="17">
        <v>2</v>
      </c>
      <c r="C146" s="81"/>
      <c r="D146" s="81"/>
      <c r="E146" s="81"/>
      <c r="F146" s="320"/>
      <c r="G146" s="12"/>
    </row>
    <row r="147" spans="1:7" s="10" customFormat="1" ht="63" hidden="1">
      <c r="A147" s="86" t="s">
        <v>311</v>
      </c>
      <c r="B147" s="17">
        <v>2</v>
      </c>
      <c r="C147" s="81"/>
      <c r="D147" s="81"/>
      <c r="E147" s="81"/>
      <c r="F147" s="320"/>
      <c r="G147" s="12"/>
    </row>
    <row r="148" spans="1:7" s="10" customFormat="1" ht="15.75" hidden="1">
      <c r="A148" s="86" t="s">
        <v>312</v>
      </c>
      <c r="B148" s="17">
        <v>2</v>
      </c>
      <c r="C148" s="81"/>
      <c r="D148" s="81"/>
      <c r="E148" s="81"/>
      <c r="F148" s="320"/>
      <c r="G148" s="12"/>
    </row>
    <row r="149" spans="1:7" s="10" customFormat="1" ht="15.75">
      <c r="A149" s="86" t="s">
        <v>313</v>
      </c>
      <c r="B149" s="17">
        <v>2</v>
      </c>
      <c r="C149" s="81">
        <v>30000</v>
      </c>
      <c r="D149" s="81">
        <v>32040</v>
      </c>
      <c r="E149" s="81">
        <v>32040</v>
      </c>
      <c r="F149" s="320">
        <f t="shared" si="2"/>
        <v>100</v>
      </c>
      <c r="G149" s="12"/>
    </row>
    <row r="150" spans="1:7" s="10" customFormat="1" ht="31.5">
      <c r="A150" s="108" t="s">
        <v>314</v>
      </c>
      <c r="B150" s="17"/>
      <c r="C150" s="81">
        <f>SUM(C149)</f>
        <v>30000</v>
      </c>
      <c r="D150" s="81">
        <f>D151+D151+D152+D153+D149</f>
        <v>223936</v>
      </c>
      <c r="E150" s="81">
        <f>E151+E151+E152+E153+E149</f>
        <v>223936</v>
      </c>
      <c r="F150" s="320">
        <f t="shared" si="2"/>
        <v>100</v>
      </c>
      <c r="G150" s="12"/>
    </row>
    <row r="151" spans="1:7" s="10" customFormat="1" ht="15.75" hidden="1">
      <c r="A151" s="108"/>
      <c r="B151" s="17"/>
      <c r="C151" s="81"/>
      <c r="D151" s="81"/>
      <c r="E151" s="81"/>
      <c r="F151" s="320" t="e">
        <f t="shared" si="2"/>
        <v>#DIV/0!</v>
      </c>
      <c r="G151" s="12"/>
    </row>
    <row r="152" spans="1:7" s="10" customFormat="1" ht="15.75">
      <c r="A152" s="63" t="s">
        <v>565</v>
      </c>
      <c r="B152" s="17">
        <v>2</v>
      </c>
      <c r="C152" s="81"/>
      <c r="D152" s="81"/>
      <c r="E152" s="81">
        <v>0</v>
      </c>
      <c r="F152" s="320"/>
      <c r="G152" s="12"/>
    </row>
    <row r="153" spans="1:7" s="10" customFormat="1" ht="15.75">
      <c r="A153" s="63" t="s">
        <v>604</v>
      </c>
      <c r="B153" s="17">
        <v>2</v>
      </c>
      <c r="C153" s="81"/>
      <c r="D153" s="81">
        <v>191896</v>
      </c>
      <c r="E153" s="81">
        <v>191896</v>
      </c>
      <c r="F153" s="320">
        <f t="shared" si="2"/>
        <v>100</v>
      </c>
      <c r="G153" s="12"/>
    </row>
    <row r="154" spans="1:7" s="10" customFormat="1" ht="15.75">
      <c r="A154" s="109" t="s">
        <v>315</v>
      </c>
      <c r="B154" s="17"/>
      <c r="C154" s="81">
        <f>SUM(C142:C148)+C150</f>
        <v>30000</v>
      </c>
      <c r="D154" s="81">
        <f>SUM(D142:D148)+D150</f>
        <v>223936</v>
      </c>
      <c r="E154" s="81">
        <f>SUM(E142:E148)+E150+E152</f>
        <v>223936</v>
      </c>
      <c r="F154" s="320">
        <f t="shared" si="2"/>
        <v>100</v>
      </c>
      <c r="G154" s="12"/>
    </row>
    <row r="155" spans="1:7" s="10" customFormat="1" ht="15.75">
      <c r="A155" s="43" t="s">
        <v>296</v>
      </c>
      <c r="B155" s="101"/>
      <c r="C155" s="83">
        <f>SUM(C156:C156:C158)</f>
        <v>4054000</v>
      </c>
      <c r="D155" s="83">
        <f>SUM(D156:D156:D158)</f>
        <v>5927742</v>
      </c>
      <c r="E155" s="83">
        <f>SUM(E156:E156:E158)</f>
        <v>5776899</v>
      </c>
      <c r="F155" s="320">
        <f t="shared" si="2"/>
        <v>97.45530422882777</v>
      </c>
      <c r="G155" s="12"/>
    </row>
    <row r="156" spans="1:7" s="10" customFormat="1" ht="15.75">
      <c r="A156" s="86" t="s">
        <v>373</v>
      </c>
      <c r="B156" s="99">
        <v>1</v>
      </c>
      <c r="C156" s="81">
        <f>SUMIF($B$127:$B$155,"1",C$127:C$155)</f>
        <v>0</v>
      </c>
      <c r="D156" s="81"/>
      <c r="E156" s="81">
        <f>SUMIF($B$127:$B$155,"1",E$127:E$155)</f>
        <v>0</v>
      </c>
      <c r="F156" s="320"/>
      <c r="G156" s="12"/>
    </row>
    <row r="157" spans="1:7" s="10" customFormat="1" ht="15.75">
      <c r="A157" s="86" t="s">
        <v>217</v>
      </c>
      <c r="B157" s="99">
        <v>2</v>
      </c>
      <c r="C157" s="81">
        <f>SUMIF($B$127:$B$155,"2",C$127:C$155)</f>
        <v>765000</v>
      </c>
      <c r="D157" s="81">
        <f>SUMIF($B$127:$B$155,"2",D$127:D$155)</f>
        <v>958936</v>
      </c>
      <c r="E157" s="81">
        <f>SUMIF($B$127:$B$155,"2",E$127:E$155)</f>
        <v>808093</v>
      </c>
      <c r="F157" s="320">
        <f t="shared" si="2"/>
        <v>84.2697531430669</v>
      </c>
      <c r="G157" s="12"/>
    </row>
    <row r="158" spans="1:7" s="10" customFormat="1" ht="15.75">
      <c r="A158" s="86" t="s">
        <v>109</v>
      </c>
      <c r="B158" s="99">
        <v>3</v>
      </c>
      <c r="C158" s="81">
        <f>SUMIF($B$127:$B$155,"3",C$127:C$155)</f>
        <v>3289000</v>
      </c>
      <c r="D158" s="81">
        <f>SUMIF($B$127:$B$155,"3",D$127:D$155)</f>
        <v>4968806</v>
      </c>
      <c r="E158" s="81">
        <f>SUMIF($B$127:$B$155,"3",E$127:E$155)</f>
        <v>4968806</v>
      </c>
      <c r="F158" s="320">
        <f t="shared" si="2"/>
        <v>100</v>
      </c>
      <c r="G158" s="12"/>
    </row>
    <row r="159" spans="1:7" s="10" customFormat="1" ht="15.75">
      <c r="A159" s="67" t="s">
        <v>320</v>
      </c>
      <c r="B159" s="17"/>
      <c r="C159" s="83"/>
      <c r="D159" s="83"/>
      <c r="E159" s="83"/>
      <c r="F159" s="320"/>
      <c r="G159" s="12"/>
    </row>
    <row r="160" spans="1:7" s="10" customFormat="1" ht="31.5">
      <c r="A160" s="86" t="s">
        <v>520</v>
      </c>
      <c r="B160" s="17">
        <v>2</v>
      </c>
      <c r="C160" s="81">
        <v>3000000</v>
      </c>
      <c r="D160" s="81">
        <v>3000000</v>
      </c>
      <c r="E160" s="139">
        <v>2094220</v>
      </c>
      <c r="F160" s="320">
        <f t="shared" si="2"/>
        <v>69.80733333333333</v>
      </c>
      <c r="G160" s="12"/>
    </row>
    <row r="161" spans="1:7" s="10" customFormat="1" ht="15.75">
      <c r="A161" s="63" t="s">
        <v>564</v>
      </c>
      <c r="B161" s="17">
        <v>2</v>
      </c>
      <c r="C161" s="83"/>
      <c r="D161" s="83">
        <v>26000</v>
      </c>
      <c r="E161" s="139">
        <v>26000</v>
      </c>
      <c r="F161" s="320">
        <f t="shared" si="2"/>
        <v>100</v>
      </c>
      <c r="G161" s="12"/>
    </row>
    <row r="162" spans="1:7" s="10" customFormat="1" ht="15.75">
      <c r="A162" s="108" t="s">
        <v>316</v>
      </c>
      <c r="B162" s="17"/>
      <c r="C162" s="81">
        <f>SUM(C160:C161)</f>
        <v>3000000</v>
      </c>
      <c r="D162" s="81">
        <f>SUM(D160:D161)</f>
        <v>3026000</v>
      </c>
      <c r="E162" s="81">
        <f>SUM(E160:E161)</f>
        <v>2120220</v>
      </c>
      <c r="F162" s="320">
        <f t="shared" si="2"/>
        <v>70.06675479180437</v>
      </c>
      <c r="G162" s="12"/>
    </row>
    <row r="163" spans="1:7" s="10" customFormat="1" ht="31.5">
      <c r="A163" s="86" t="s">
        <v>317</v>
      </c>
      <c r="B163" s="17"/>
      <c r="C163" s="81">
        <f>SUM(C164:C169)</f>
        <v>576476</v>
      </c>
      <c r="D163" s="81">
        <f>SUM(D164:D171)</f>
        <v>676476</v>
      </c>
      <c r="E163" s="81">
        <f>SUM(E164:E171)</f>
        <v>517730</v>
      </c>
      <c r="F163" s="320">
        <f t="shared" si="2"/>
        <v>76.53338773289813</v>
      </c>
      <c r="G163" s="12"/>
    </row>
    <row r="164" spans="1:7" s="10" customFormat="1" ht="15.75">
      <c r="A164" s="120" t="s">
        <v>425</v>
      </c>
      <c r="B164" s="17">
        <v>2</v>
      </c>
      <c r="C164" s="81">
        <v>30000</v>
      </c>
      <c r="D164" s="81">
        <v>30000</v>
      </c>
      <c r="E164" s="139">
        <v>14280</v>
      </c>
      <c r="F164" s="320">
        <f t="shared" si="2"/>
        <v>47.599999999999994</v>
      </c>
      <c r="G164" s="12"/>
    </row>
    <row r="165" spans="1:7" s="10" customFormat="1" ht="15.75">
      <c r="A165" s="120" t="s">
        <v>516</v>
      </c>
      <c r="B165" s="17">
        <v>2</v>
      </c>
      <c r="C165" s="81">
        <v>90000</v>
      </c>
      <c r="D165" s="81">
        <v>90000</v>
      </c>
      <c r="E165" s="139">
        <v>90000</v>
      </c>
      <c r="F165" s="320">
        <f t="shared" si="2"/>
        <v>100</v>
      </c>
      <c r="G165" s="12"/>
    </row>
    <row r="166" spans="1:7" s="10" customFormat="1" ht="15.75">
      <c r="A166" s="120" t="s">
        <v>517</v>
      </c>
      <c r="B166" s="17">
        <v>2</v>
      </c>
      <c r="C166" s="81">
        <v>180000</v>
      </c>
      <c r="D166" s="81">
        <v>180000</v>
      </c>
      <c r="E166" s="139">
        <v>145000</v>
      </c>
      <c r="F166" s="320">
        <f t="shared" si="2"/>
        <v>80.55555555555556</v>
      </c>
      <c r="G166" s="12"/>
    </row>
    <row r="167" spans="1:7" s="10" customFormat="1" ht="15.75">
      <c r="A167" s="120" t="s">
        <v>518</v>
      </c>
      <c r="B167" s="17">
        <v>2</v>
      </c>
      <c r="C167" s="81">
        <v>171013</v>
      </c>
      <c r="D167" s="81">
        <v>171013</v>
      </c>
      <c r="E167" s="139">
        <v>69000</v>
      </c>
      <c r="F167" s="320">
        <f t="shared" si="2"/>
        <v>40.34780981562805</v>
      </c>
      <c r="G167" s="12"/>
    </row>
    <row r="168" spans="1:7" s="10" customFormat="1" ht="15.75">
      <c r="A168" s="120" t="s">
        <v>519</v>
      </c>
      <c r="B168" s="17">
        <v>2</v>
      </c>
      <c r="C168" s="81">
        <v>105463</v>
      </c>
      <c r="D168" s="81">
        <v>105463</v>
      </c>
      <c r="E168" s="81">
        <v>99450</v>
      </c>
      <c r="F168" s="320">
        <f t="shared" si="2"/>
        <v>94.29847434645325</v>
      </c>
      <c r="G168" s="12"/>
    </row>
    <row r="169" spans="1:7" s="10" customFormat="1" ht="1.5" customHeight="1">
      <c r="A169" s="120" t="s">
        <v>465</v>
      </c>
      <c r="B169" s="17">
        <v>2</v>
      </c>
      <c r="C169" s="81"/>
      <c r="D169" s="81"/>
      <c r="E169" s="81"/>
      <c r="F169" s="320" t="e">
        <f t="shared" si="2"/>
        <v>#DIV/0!</v>
      </c>
      <c r="G169" s="12"/>
    </row>
    <row r="170" spans="1:7" s="10" customFormat="1" ht="31.5" hidden="1">
      <c r="A170" s="86" t="s">
        <v>318</v>
      </c>
      <c r="B170" s="17">
        <v>2</v>
      </c>
      <c r="C170" s="81"/>
      <c r="D170" s="81"/>
      <c r="E170" s="81"/>
      <c r="F170" s="320" t="e">
        <f t="shared" si="2"/>
        <v>#DIV/0!</v>
      </c>
      <c r="G170" s="12"/>
    </row>
    <row r="171" spans="1:7" s="10" customFormat="1" ht="17.25" customHeight="1">
      <c r="A171" s="86" t="s">
        <v>598</v>
      </c>
      <c r="B171" s="17">
        <v>2</v>
      </c>
      <c r="C171" s="81"/>
      <c r="D171" s="81">
        <v>100000</v>
      </c>
      <c r="E171" s="81">
        <v>100000</v>
      </c>
      <c r="F171" s="320">
        <f t="shared" si="2"/>
        <v>100</v>
      </c>
      <c r="G171" s="12"/>
    </row>
    <row r="172" spans="1:7" s="10" customFormat="1" ht="15.75">
      <c r="A172" s="109" t="s">
        <v>319</v>
      </c>
      <c r="B172" s="17"/>
      <c r="C172" s="81">
        <f>SUM(C164:C171)</f>
        <v>576476</v>
      </c>
      <c r="D172" s="81">
        <f>SUM(D164:D171)</f>
        <v>676476</v>
      </c>
      <c r="E172" s="81">
        <f>SUM(E164:E171)</f>
        <v>517730</v>
      </c>
      <c r="F172" s="320">
        <f t="shared" si="2"/>
        <v>76.53338773289813</v>
      </c>
      <c r="G172" s="12"/>
    </row>
    <row r="173" spans="1:7" s="10" customFormat="1" ht="15.75" hidden="1">
      <c r="A173" s="86" t="s">
        <v>104</v>
      </c>
      <c r="B173" s="17"/>
      <c r="C173" s="81"/>
      <c r="D173" s="81"/>
      <c r="E173" s="81"/>
      <c r="F173" s="320" t="e">
        <f t="shared" si="2"/>
        <v>#DIV/0!</v>
      </c>
      <c r="G173" s="12"/>
    </row>
    <row r="174" spans="1:7" s="10" customFormat="1" ht="15.75" hidden="1">
      <c r="A174" s="86" t="s">
        <v>104</v>
      </c>
      <c r="B174" s="17"/>
      <c r="C174" s="81"/>
      <c r="D174" s="81"/>
      <c r="E174" s="81"/>
      <c r="F174" s="320" t="e">
        <f t="shared" si="2"/>
        <v>#DIV/0!</v>
      </c>
      <c r="G174" s="12"/>
    </row>
    <row r="175" spans="1:7" s="10" customFormat="1" ht="15.75" hidden="1">
      <c r="A175" s="108" t="s">
        <v>321</v>
      </c>
      <c r="B175" s="17"/>
      <c r="C175" s="81">
        <f>SUM(C173:C174)</f>
        <v>0</v>
      </c>
      <c r="D175" s="81"/>
      <c r="E175" s="81">
        <f>SUM(E173:E174)</f>
        <v>0</v>
      </c>
      <c r="F175" s="320" t="e">
        <f t="shared" si="2"/>
        <v>#DIV/0!</v>
      </c>
      <c r="G175" s="12"/>
    </row>
    <row r="176" spans="1:7" s="10" customFormat="1" ht="15.75" hidden="1">
      <c r="A176" s="86" t="s">
        <v>104</v>
      </c>
      <c r="B176" s="17"/>
      <c r="C176" s="81"/>
      <c r="D176" s="81"/>
      <c r="E176" s="81"/>
      <c r="F176" s="320" t="e">
        <f t="shared" si="2"/>
        <v>#DIV/0!</v>
      </c>
      <c r="G176" s="12"/>
    </row>
    <row r="177" spans="1:7" s="10" customFormat="1" ht="15.75" hidden="1">
      <c r="A177" s="86"/>
      <c r="B177" s="17"/>
      <c r="C177" s="81"/>
      <c r="D177" s="81"/>
      <c r="E177" s="81"/>
      <c r="F177" s="320" t="e">
        <f t="shared" si="2"/>
        <v>#DIV/0!</v>
      </c>
      <c r="G177" s="12"/>
    </row>
    <row r="178" spans="1:7" s="10" customFormat="1" ht="15.75" hidden="1">
      <c r="A178" s="108" t="s">
        <v>322</v>
      </c>
      <c r="B178" s="17"/>
      <c r="C178" s="81">
        <f>SUM(C176:C177)</f>
        <v>0</v>
      </c>
      <c r="D178" s="81"/>
      <c r="E178" s="81">
        <f>SUM(E176:E177)</f>
        <v>0</v>
      </c>
      <c r="F178" s="320" t="e">
        <f t="shared" si="2"/>
        <v>#DIV/0!</v>
      </c>
      <c r="G178" s="12"/>
    </row>
    <row r="179" spans="1:7" s="10" customFormat="1" ht="31.5">
      <c r="A179" s="63" t="s">
        <v>323</v>
      </c>
      <c r="B179" s="17"/>
      <c r="C179" s="81">
        <f>C175+C178</f>
        <v>0</v>
      </c>
      <c r="D179" s="81"/>
      <c r="E179" s="81">
        <f>E175+E178</f>
        <v>0</v>
      </c>
      <c r="F179" s="320"/>
      <c r="G179" s="12"/>
    </row>
    <row r="180" spans="1:7" s="10" customFormat="1" ht="15.75" hidden="1">
      <c r="A180" s="86" t="s">
        <v>324</v>
      </c>
      <c r="B180" s="17">
        <v>2</v>
      </c>
      <c r="C180" s="81"/>
      <c r="D180" s="81"/>
      <c r="E180" s="81"/>
      <c r="F180" s="320"/>
      <c r="G180" s="12"/>
    </row>
    <row r="181" spans="1:7" s="10" customFormat="1" ht="31.5">
      <c r="A181" s="86" t="s">
        <v>325</v>
      </c>
      <c r="B181" s="17">
        <v>2</v>
      </c>
      <c r="C181" s="81">
        <v>585000</v>
      </c>
      <c r="D181" s="81">
        <v>585000</v>
      </c>
      <c r="E181" s="139">
        <v>547623</v>
      </c>
      <c r="F181" s="320">
        <f t="shared" si="2"/>
        <v>93.61076923076924</v>
      </c>
      <c r="G181" s="12"/>
    </row>
    <row r="182" spans="1:7" s="10" customFormat="1" ht="31.5" hidden="1">
      <c r="A182" s="86" t="s">
        <v>326</v>
      </c>
      <c r="B182" s="17">
        <v>2</v>
      </c>
      <c r="C182" s="81"/>
      <c r="D182" s="81"/>
      <c r="E182" s="81"/>
      <c r="F182" s="320" t="e">
        <f t="shared" si="2"/>
        <v>#DIV/0!</v>
      </c>
      <c r="G182" s="12"/>
    </row>
    <row r="183" spans="1:7" s="10" customFormat="1" ht="15.75" hidden="1">
      <c r="A183" s="86" t="s">
        <v>328</v>
      </c>
      <c r="B183" s="17">
        <v>2</v>
      </c>
      <c r="C183" s="81"/>
      <c r="D183" s="81"/>
      <c r="E183" s="81"/>
      <c r="F183" s="320" t="e">
        <f t="shared" si="2"/>
        <v>#DIV/0!</v>
      </c>
      <c r="G183" s="12"/>
    </row>
    <row r="184" spans="1:7" s="10" customFormat="1" ht="31.5" hidden="1">
      <c r="A184" s="86" t="s">
        <v>327</v>
      </c>
      <c r="B184" s="17">
        <v>2</v>
      </c>
      <c r="C184" s="81"/>
      <c r="D184" s="81"/>
      <c r="E184" s="81"/>
      <c r="F184" s="320" t="e">
        <f t="shared" si="2"/>
        <v>#DIV/0!</v>
      </c>
      <c r="G184" s="12"/>
    </row>
    <row r="185" spans="1:7" s="10" customFormat="1" ht="15.75" hidden="1">
      <c r="A185" s="86" t="s">
        <v>329</v>
      </c>
      <c r="B185" s="17">
        <v>2</v>
      </c>
      <c r="C185" s="81"/>
      <c r="D185" s="81"/>
      <c r="E185" s="81"/>
      <c r="F185" s="320" t="e">
        <f t="shared" si="2"/>
        <v>#DIV/0!</v>
      </c>
      <c r="G185" s="12"/>
    </row>
    <row r="186" spans="1:7" s="10" customFormat="1" ht="15.75" hidden="1">
      <c r="A186" s="86" t="s">
        <v>104</v>
      </c>
      <c r="B186" s="17">
        <v>2</v>
      </c>
      <c r="C186" s="81"/>
      <c r="D186" s="81"/>
      <c r="E186" s="81"/>
      <c r="F186" s="320" t="e">
        <f t="shared" si="2"/>
        <v>#DIV/0!</v>
      </c>
      <c r="G186" s="12"/>
    </row>
    <row r="187" spans="1:7" s="10" customFormat="1" ht="15.75" hidden="1">
      <c r="A187" s="86" t="s">
        <v>104</v>
      </c>
      <c r="B187" s="17">
        <v>2</v>
      </c>
      <c r="C187" s="81"/>
      <c r="D187" s="81"/>
      <c r="E187" s="81"/>
      <c r="F187" s="320" t="e">
        <f t="shared" si="2"/>
        <v>#DIV/0!</v>
      </c>
      <c r="G187" s="12"/>
    </row>
    <row r="188" spans="1:7" s="10" customFormat="1" ht="15.75" hidden="1">
      <c r="A188" s="86" t="s">
        <v>104</v>
      </c>
      <c r="B188" s="17">
        <v>2</v>
      </c>
      <c r="C188" s="81"/>
      <c r="D188" s="81"/>
      <c r="E188" s="81"/>
      <c r="F188" s="320" t="e">
        <f t="shared" si="2"/>
        <v>#DIV/0!</v>
      </c>
      <c r="G188" s="12"/>
    </row>
    <row r="189" spans="1:7" s="10" customFormat="1" ht="15.75" hidden="1">
      <c r="A189" s="86" t="s">
        <v>104</v>
      </c>
      <c r="B189" s="17">
        <v>2</v>
      </c>
      <c r="C189" s="81"/>
      <c r="D189" s="81"/>
      <c r="E189" s="81"/>
      <c r="F189" s="320" t="e">
        <f t="shared" si="2"/>
        <v>#DIV/0!</v>
      </c>
      <c r="G189" s="12"/>
    </row>
    <row r="190" spans="1:7" s="10" customFormat="1" ht="31.5" hidden="1">
      <c r="A190" s="108" t="s">
        <v>330</v>
      </c>
      <c r="B190" s="17"/>
      <c r="C190" s="81">
        <f>SUM(C186:C189)</f>
        <v>0</v>
      </c>
      <c r="D190" s="81"/>
      <c r="E190" s="81">
        <f>SUM(E186:E189)</f>
        <v>0</v>
      </c>
      <c r="F190" s="320" t="e">
        <f t="shared" si="2"/>
        <v>#DIV/0!</v>
      </c>
      <c r="G190" s="12"/>
    </row>
    <row r="191" spans="1:7" s="10" customFormat="1" ht="15.75">
      <c r="A191" s="63" t="s">
        <v>331</v>
      </c>
      <c r="B191" s="17"/>
      <c r="C191" s="81">
        <f>SUM(C180:C185)+C190</f>
        <v>585000</v>
      </c>
      <c r="D191" s="81">
        <f>SUM(D180:D185)+D190</f>
        <v>585000</v>
      </c>
      <c r="E191" s="81">
        <f>SUM(E180:E185)+E190</f>
        <v>547623</v>
      </c>
      <c r="F191" s="320">
        <f t="shared" si="2"/>
        <v>93.61076923076924</v>
      </c>
      <c r="G191" s="12"/>
    </row>
    <row r="192" spans="1:7" s="10" customFormat="1" ht="15.75">
      <c r="A192" s="86" t="s">
        <v>360</v>
      </c>
      <c r="B192" s="17">
        <v>2</v>
      </c>
      <c r="C192" s="81">
        <v>1234920</v>
      </c>
      <c r="D192" s="81">
        <v>1322660</v>
      </c>
      <c r="E192" s="81">
        <v>1322660</v>
      </c>
      <c r="F192" s="320">
        <f t="shared" si="2"/>
        <v>100</v>
      </c>
      <c r="G192" s="12"/>
    </row>
    <row r="193" spans="1:7" s="10" customFormat="1" ht="15.75" hidden="1">
      <c r="A193" s="86" t="s">
        <v>332</v>
      </c>
      <c r="B193" s="17">
        <v>2</v>
      </c>
      <c r="C193" s="81"/>
      <c r="D193" s="81"/>
      <c r="E193" s="81"/>
      <c r="F193" s="320" t="e">
        <f t="shared" si="2"/>
        <v>#DIV/0!</v>
      </c>
      <c r="G193" s="12"/>
    </row>
    <row r="194" spans="1:7" s="10" customFormat="1" ht="15.75" hidden="1">
      <c r="A194" s="86" t="s">
        <v>333</v>
      </c>
      <c r="B194" s="17">
        <v>2</v>
      </c>
      <c r="C194" s="81"/>
      <c r="D194" s="81"/>
      <c r="E194" s="81"/>
      <c r="F194" s="320" t="e">
        <f t="shared" si="2"/>
        <v>#DIV/0!</v>
      </c>
      <c r="G194" s="12"/>
    </row>
    <row r="195" spans="1:7" s="10" customFormat="1" ht="15.75">
      <c r="A195" s="109" t="s">
        <v>334</v>
      </c>
      <c r="B195" s="17"/>
      <c r="C195" s="81">
        <f>SUM(C192:C194)</f>
        <v>1234920</v>
      </c>
      <c r="D195" s="81">
        <f>SUM(D192:D194)</f>
        <v>1322660</v>
      </c>
      <c r="E195" s="81">
        <f>SUM(E192:E194)</f>
        <v>1322660</v>
      </c>
      <c r="F195" s="320">
        <f t="shared" si="2"/>
        <v>100</v>
      </c>
      <c r="G195" s="12"/>
    </row>
    <row r="196" spans="1:7" s="10" customFormat="1" ht="15.75" hidden="1">
      <c r="A196" s="63" t="s">
        <v>335</v>
      </c>
      <c r="B196" s="17"/>
      <c r="C196" s="81"/>
      <c r="D196" s="81"/>
      <c r="E196" s="81"/>
      <c r="F196" s="320" t="e">
        <f t="shared" si="2"/>
        <v>#DIV/0!</v>
      </c>
      <c r="G196" s="12"/>
    </row>
    <row r="197" spans="1:7" s="10" customFormat="1" ht="15.75" hidden="1">
      <c r="A197" s="63" t="s">
        <v>336</v>
      </c>
      <c r="B197" s="17"/>
      <c r="C197" s="81"/>
      <c r="D197" s="81"/>
      <c r="E197" s="81"/>
      <c r="F197" s="320" t="e">
        <f t="shared" si="2"/>
        <v>#DIV/0!</v>
      </c>
      <c r="G197" s="12"/>
    </row>
    <row r="198" spans="1:7" s="10" customFormat="1" ht="15.75" hidden="1">
      <c r="A198" s="86" t="s">
        <v>455</v>
      </c>
      <c r="B198" s="17">
        <v>2</v>
      </c>
      <c r="C198" s="81"/>
      <c r="D198" s="81"/>
      <c r="E198" s="81"/>
      <c r="F198" s="320" t="e">
        <f t="shared" si="2"/>
        <v>#DIV/0!</v>
      </c>
      <c r="G198" s="12"/>
    </row>
    <row r="199" spans="1:7" s="10" customFormat="1" ht="31.5">
      <c r="A199" s="86" t="s">
        <v>456</v>
      </c>
      <c r="B199" s="17">
        <v>2</v>
      </c>
      <c r="C199" s="81">
        <v>60000</v>
      </c>
      <c r="D199" s="81">
        <v>60000</v>
      </c>
      <c r="E199" s="139">
        <v>36986</v>
      </c>
      <c r="F199" s="320">
        <f t="shared" si="2"/>
        <v>61.64333333333334</v>
      </c>
      <c r="G199" s="12"/>
    </row>
    <row r="200" spans="1:7" s="10" customFormat="1" ht="31.5">
      <c r="A200" s="63" t="s">
        <v>454</v>
      </c>
      <c r="B200" s="17"/>
      <c r="C200" s="81">
        <f>SUM(C198:C199)</f>
        <v>60000</v>
      </c>
      <c r="D200" s="81">
        <f>SUM(D198:D199)</f>
        <v>60000</v>
      </c>
      <c r="E200" s="81">
        <f>SUM(E198:E199)</f>
        <v>36986</v>
      </c>
      <c r="F200" s="320">
        <f aca="true" t="shared" si="3" ref="F200:F213">E200/D200*100</f>
        <v>61.64333333333334</v>
      </c>
      <c r="G200" s="12"/>
    </row>
    <row r="201" spans="1:7" s="10" customFormat="1" ht="31.5" hidden="1">
      <c r="A201" s="86" t="s">
        <v>457</v>
      </c>
      <c r="B201" s="17">
        <v>2</v>
      </c>
      <c r="C201" s="81"/>
      <c r="D201" s="81"/>
      <c r="E201" s="81"/>
      <c r="F201" s="320" t="e">
        <f t="shared" si="3"/>
        <v>#DIV/0!</v>
      </c>
      <c r="G201" s="12"/>
    </row>
    <row r="202" spans="1:7" s="10" customFormat="1" ht="15.75" hidden="1">
      <c r="A202" s="86" t="s">
        <v>458</v>
      </c>
      <c r="B202" s="17">
        <v>2</v>
      </c>
      <c r="C202" s="81"/>
      <c r="D202" s="81"/>
      <c r="E202" s="81"/>
      <c r="F202" s="320" t="e">
        <f t="shared" si="3"/>
        <v>#DIV/0!</v>
      </c>
      <c r="G202" s="12"/>
    </row>
    <row r="203" spans="1:7" s="10" customFormat="1" ht="15.75" hidden="1">
      <c r="A203" s="63" t="s">
        <v>337</v>
      </c>
      <c r="B203" s="105"/>
      <c r="C203" s="81">
        <f>SUM(C201:C202)</f>
        <v>0</v>
      </c>
      <c r="D203" s="81"/>
      <c r="E203" s="81">
        <f>SUM(E201:E202)</f>
        <v>0</v>
      </c>
      <c r="F203" s="320" t="e">
        <f t="shared" si="3"/>
        <v>#DIV/0!</v>
      </c>
      <c r="G203" s="12"/>
    </row>
    <row r="204" spans="1:7" s="10" customFormat="1" ht="15.75" hidden="1">
      <c r="A204" s="86" t="s">
        <v>415</v>
      </c>
      <c r="B204" s="105">
        <v>2</v>
      </c>
      <c r="C204" s="81"/>
      <c r="D204" s="81"/>
      <c r="E204" s="81"/>
      <c r="F204" s="320" t="e">
        <f t="shared" si="3"/>
        <v>#DIV/0!</v>
      </c>
      <c r="G204" s="12"/>
    </row>
    <row r="205" spans="1:7" s="10" customFormat="1" ht="63" hidden="1">
      <c r="A205" s="86" t="s">
        <v>338</v>
      </c>
      <c r="B205" s="105"/>
      <c r="C205" s="81"/>
      <c r="D205" s="81"/>
      <c r="E205" s="81"/>
      <c r="F205" s="320" t="e">
        <f t="shared" si="3"/>
        <v>#DIV/0!</v>
      </c>
      <c r="G205" s="12"/>
    </row>
    <row r="206" spans="1:7" s="10" customFormat="1" ht="31.5" hidden="1">
      <c r="A206" s="86" t="s">
        <v>340</v>
      </c>
      <c r="B206" s="105">
        <v>2</v>
      </c>
      <c r="C206" s="81"/>
      <c r="D206" s="81"/>
      <c r="E206" s="81"/>
      <c r="F206" s="320" t="e">
        <f t="shared" si="3"/>
        <v>#DIV/0!</v>
      </c>
      <c r="G206" s="12"/>
    </row>
    <row r="207" spans="1:7" s="10" customFormat="1" ht="15.75" hidden="1">
      <c r="A207" s="86" t="s">
        <v>341</v>
      </c>
      <c r="B207" s="105"/>
      <c r="C207" s="81"/>
      <c r="D207" s="81"/>
      <c r="E207" s="81"/>
      <c r="F207" s="320" t="e">
        <f t="shared" si="3"/>
        <v>#DIV/0!</v>
      </c>
      <c r="G207" s="12"/>
    </row>
    <row r="208" spans="1:7" s="10" customFormat="1" ht="15.75" hidden="1">
      <c r="A208" s="108" t="s">
        <v>339</v>
      </c>
      <c r="B208" s="105"/>
      <c r="C208" s="81">
        <f>SUM(C206:C207)</f>
        <v>0</v>
      </c>
      <c r="D208" s="81"/>
      <c r="E208" s="81">
        <f>SUM(E206:E207)</f>
        <v>0</v>
      </c>
      <c r="F208" s="320" t="e">
        <f t="shared" si="3"/>
        <v>#DIV/0!</v>
      </c>
      <c r="G208" s="12"/>
    </row>
    <row r="209" spans="1:7" s="10" customFormat="1" ht="15.75" hidden="1">
      <c r="A209" s="86" t="s">
        <v>104</v>
      </c>
      <c r="B209" s="105"/>
      <c r="C209" s="81"/>
      <c r="D209" s="81"/>
      <c r="E209" s="81"/>
      <c r="F209" s="320" t="e">
        <f t="shared" si="3"/>
        <v>#DIV/0!</v>
      </c>
      <c r="G209" s="12"/>
    </row>
    <row r="210" spans="1:7" s="10" customFormat="1" ht="15.75" hidden="1">
      <c r="A210" s="86" t="s">
        <v>104</v>
      </c>
      <c r="B210" s="105"/>
      <c r="C210" s="81"/>
      <c r="D210" s="81"/>
      <c r="E210" s="81"/>
      <c r="F210" s="320" t="e">
        <f t="shared" si="3"/>
        <v>#DIV/0!</v>
      </c>
      <c r="G210" s="12"/>
    </row>
    <row r="211" spans="1:7" s="10" customFormat="1" ht="31.5" hidden="1">
      <c r="A211" s="108" t="s">
        <v>342</v>
      </c>
      <c r="B211" s="105"/>
      <c r="C211" s="81">
        <f>SUM(C209:C210)</f>
        <v>0</v>
      </c>
      <c r="D211" s="81"/>
      <c r="E211" s="81">
        <f>SUM(E209:E210)</f>
        <v>0</v>
      </c>
      <c r="F211" s="320" t="e">
        <f t="shared" si="3"/>
        <v>#DIV/0!</v>
      </c>
      <c r="G211" s="12"/>
    </row>
    <row r="212" spans="1:7" s="10" customFormat="1" ht="15" customHeight="1">
      <c r="A212" s="63" t="s">
        <v>416</v>
      </c>
      <c r="B212" s="105">
        <v>2</v>
      </c>
      <c r="C212" s="81">
        <f>SUM(C205)+C208+C211</f>
        <v>0</v>
      </c>
      <c r="D212" s="81">
        <v>17388</v>
      </c>
      <c r="E212" s="81">
        <v>17388</v>
      </c>
      <c r="F212" s="320">
        <f t="shared" si="3"/>
        <v>100</v>
      </c>
      <c r="G212" s="12"/>
    </row>
    <row r="213" spans="1:7" s="10" customFormat="1" ht="15.75">
      <c r="A213" s="43" t="s">
        <v>320</v>
      </c>
      <c r="B213" s="101"/>
      <c r="C213" s="83">
        <f>SUM(C214:C214:C216)</f>
        <v>5456396</v>
      </c>
      <c r="D213" s="83">
        <f>SUM(D214:D214:D216)</f>
        <v>5687524</v>
      </c>
      <c r="E213" s="83">
        <f>SUM(E214:E214:E216)</f>
        <v>4562607</v>
      </c>
      <c r="F213" s="320">
        <f t="shared" si="3"/>
        <v>80.22132302210944</v>
      </c>
      <c r="G213" s="12"/>
    </row>
    <row r="214" spans="1:7" s="10" customFormat="1" ht="15.75">
      <c r="A214" s="86" t="s">
        <v>373</v>
      </c>
      <c r="B214" s="99">
        <v>1</v>
      </c>
      <c r="C214" s="81">
        <f>SUMIF($B$159:$B$213,"1",C$159:C$213)</f>
        <v>0</v>
      </c>
      <c r="D214" s="81"/>
      <c r="E214" s="81">
        <f>SUMIF($B$159:$B$213,"1",E$159:E$213)</f>
        <v>0</v>
      </c>
      <c r="F214" s="320"/>
      <c r="G214" s="12"/>
    </row>
    <row r="215" spans="1:7" s="10" customFormat="1" ht="15.75">
      <c r="A215" s="86" t="s">
        <v>217</v>
      </c>
      <c r="B215" s="99">
        <v>2</v>
      </c>
      <c r="C215" s="81">
        <f>SUMIF($B$159:$B$213,"2",C$159:C$213)</f>
        <v>5456396</v>
      </c>
      <c r="D215" s="81">
        <f>SUMIF($B$159:$B$213,"2",D$159:D$213)</f>
        <v>5687524</v>
      </c>
      <c r="E215" s="81">
        <f>SUMIF($B$159:$B$213,"2",E$159:E$213)</f>
        <v>4562607</v>
      </c>
      <c r="F215" s="320">
        <f>E215/D215*100</f>
        <v>80.22132302210944</v>
      </c>
      <c r="G215" s="12"/>
    </row>
    <row r="216" spans="1:7" s="10" customFormat="1" ht="15.75">
      <c r="A216" s="86" t="s">
        <v>109</v>
      </c>
      <c r="B216" s="99">
        <v>3</v>
      </c>
      <c r="C216" s="81">
        <f>SUMIF($B$159:$B$213,"3",C$159:C$213)</f>
        <v>0</v>
      </c>
      <c r="D216" s="81"/>
      <c r="E216" s="81">
        <f>SUMIF($B$159:$B$213,"3",E$159:E$213)</f>
        <v>0</v>
      </c>
      <c r="F216" s="320"/>
      <c r="G216" s="12"/>
    </row>
    <row r="217" spans="1:7" s="10" customFormat="1" ht="15.75" hidden="1">
      <c r="A217" s="67" t="s">
        <v>343</v>
      </c>
      <c r="B217" s="17"/>
      <c r="C217" s="83"/>
      <c r="D217" s="83"/>
      <c r="E217" s="83"/>
      <c r="F217" s="320"/>
      <c r="G217" s="12"/>
    </row>
    <row r="218" spans="1:7" s="10" customFormat="1" ht="15.75" hidden="1">
      <c r="A218" s="86" t="s">
        <v>103</v>
      </c>
      <c r="B218" s="105"/>
      <c r="C218" s="81"/>
      <c r="D218" s="81"/>
      <c r="E218" s="81"/>
      <c r="F218" s="320"/>
      <c r="G218" s="12"/>
    </row>
    <row r="219" spans="1:7" s="10" customFormat="1" ht="15.75" hidden="1">
      <c r="A219" s="109" t="s">
        <v>344</v>
      </c>
      <c r="B219" s="105"/>
      <c r="C219" s="81">
        <f>SUM(C218)</f>
        <v>0</v>
      </c>
      <c r="D219" s="81"/>
      <c r="E219" s="81">
        <f>SUM(E218)</f>
        <v>0</v>
      </c>
      <c r="F219" s="320"/>
      <c r="G219" s="12"/>
    </row>
    <row r="220" spans="1:7" s="10" customFormat="1" ht="15.75" hidden="1">
      <c r="A220" s="86" t="s">
        <v>345</v>
      </c>
      <c r="B220" s="105">
        <v>2</v>
      </c>
      <c r="C220" s="81"/>
      <c r="D220" s="81"/>
      <c r="E220" s="81"/>
      <c r="F220" s="320"/>
      <c r="G220" s="12"/>
    </row>
    <row r="221" spans="1:7" s="10" customFormat="1" ht="15.75" hidden="1">
      <c r="A221" s="86" t="s">
        <v>104</v>
      </c>
      <c r="B221" s="105">
        <v>2</v>
      </c>
      <c r="C221" s="81"/>
      <c r="D221" s="81"/>
      <c r="E221" s="81"/>
      <c r="F221" s="320"/>
      <c r="G221" s="12"/>
    </row>
    <row r="222" spans="1:7" s="10" customFormat="1" ht="15.75" hidden="1">
      <c r="A222" s="86" t="s">
        <v>104</v>
      </c>
      <c r="B222" s="105">
        <v>2</v>
      </c>
      <c r="C222" s="81"/>
      <c r="D222" s="81"/>
      <c r="E222" s="81"/>
      <c r="F222" s="320"/>
      <c r="G222" s="12"/>
    </row>
    <row r="223" spans="1:7" s="10" customFormat="1" ht="31.5" hidden="1">
      <c r="A223" s="108" t="s">
        <v>347</v>
      </c>
      <c r="B223" s="105"/>
      <c r="C223" s="81">
        <f>SUM(C221:C222)</f>
        <v>0</v>
      </c>
      <c r="D223" s="81"/>
      <c r="E223" s="81">
        <f>SUM(E221:E222)</f>
        <v>0</v>
      </c>
      <c r="F223" s="320"/>
      <c r="G223" s="12"/>
    </row>
    <row r="224" spans="1:7" s="10" customFormat="1" ht="15.75" hidden="1">
      <c r="A224" s="63" t="s">
        <v>346</v>
      </c>
      <c r="B224" s="105"/>
      <c r="C224" s="81">
        <f>C220+C223</f>
        <v>0</v>
      </c>
      <c r="D224" s="81"/>
      <c r="E224" s="81">
        <f>E220+E223</f>
        <v>0</v>
      </c>
      <c r="F224" s="320"/>
      <c r="G224" s="12"/>
    </row>
    <row r="225" spans="1:7" s="10" customFormat="1" ht="15.75" hidden="1">
      <c r="A225" s="86" t="s">
        <v>103</v>
      </c>
      <c r="B225" s="105">
        <v>2</v>
      </c>
      <c r="C225" s="81"/>
      <c r="D225" s="81"/>
      <c r="E225" s="81"/>
      <c r="F225" s="320"/>
      <c r="G225" s="12"/>
    </row>
    <row r="226" spans="1:7" s="10" customFormat="1" ht="15.75" hidden="1">
      <c r="A226" s="86" t="s">
        <v>103</v>
      </c>
      <c r="B226" s="105">
        <v>2</v>
      </c>
      <c r="C226" s="81"/>
      <c r="D226" s="81"/>
      <c r="E226" s="81"/>
      <c r="F226" s="320"/>
      <c r="G226" s="12"/>
    </row>
    <row r="227" spans="1:7" s="10" customFormat="1" ht="15.75" hidden="1">
      <c r="A227" s="86" t="s">
        <v>103</v>
      </c>
      <c r="B227" s="105">
        <v>2</v>
      </c>
      <c r="C227" s="81"/>
      <c r="D227" s="81"/>
      <c r="E227" s="81"/>
      <c r="F227" s="320"/>
      <c r="G227" s="12"/>
    </row>
    <row r="228" spans="1:7" s="10" customFormat="1" ht="15.75" hidden="1">
      <c r="A228" s="109" t="s">
        <v>348</v>
      </c>
      <c r="B228" s="105"/>
      <c r="C228" s="81">
        <f>SUM(C225:C227)</f>
        <v>0</v>
      </c>
      <c r="D228" s="81"/>
      <c r="E228" s="81">
        <f>SUM(E225:E227)</f>
        <v>0</v>
      </c>
      <c r="F228" s="320"/>
      <c r="G228" s="12"/>
    </row>
    <row r="229" spans="1:7" s="10" customFormat="1" ht="15.75" hidden="1">
      <c r="A229" s="86" t="s">
        <v>349</v>
      </c>
      <c r="B229" s="105">
        <v>2</v>
      </c>
      <c r="C229" s="81"/>
      <c r="D229" s="81"/>
      <c r="E229" s="81"/>
      <c r="F229" s="320"/>
      <c r="G229" s="12"/>
    </row>
    <row r="230" spans="1:7" s="10" customFormat="1" ht="15.75" hidden="1">
      <c r="A230" s="86" t="s">
        <v>350</v>
      </c>
      <c r="B230" s="105">
        <v>2</v>
      </c>
      <c r="C230" s="81"/>
      <c r="D230" s="81"/>
      <c r="E230" s="81"/>
      <c r="F230" s="320"/>
      <c r="G230" s="12"/>
    </row>
    <row r="231" spans="1:7" s="10" customFormat="1" ht="15.75" hidden="1">
      <c r="A231" s="63" t="s">
        <v>351</v>
      </c>
      <c r="B231" s="105"/>
      <c r="C231" s="81">
        <f>SUM(C229:C230)</f>
        <v>0</v>
      </c>
      <c r="D231" s="81"/>
      <c r="E231" s="81">
        <f>SUM(E229:E230)</f>
        <v>0</v>
      </c>
      <c r="F231" s="320"/>
      <c r="G231" s="12"/>
    </row>
    <row r="232" spans="1:7" s="10" customFormat="1" ht="31.5" hidden="1">
      <c r="A232" s="63" t="s">
        <v>352</v>
      </c>
      <c r="B232" s="105">
        <v>2</v>
      </c>
      <c r="C232" s="81"/>
      <c r="D232" s="81"/>
      <c r="E232" s="81"/>
      <c r="F232" s="320"/>
      <c r="G232" s="12"/>
    </row>
    <row r="233" spans="1:7" s="10" customFormat="1" ht="15.75" hidden="1">
      <c r="A233" s="43" t="s">
        <v>343</v>
      </c>
      <c r="B233" s="101"/>
      <c r="C233" s="83">
        <f>SUM(C234:C234:C236)</f>
        <v>0</v>
      </c>
      <c r="D233" s="83"/>
      <c r="E233" s="83">
        <f>SUM(E234:E234:E236)</f>
        <v>0</v>
      </c>
      <c r="F233" s="320"/>
      <c r="G233" s="12"/>
    </row>
    <row r="234" spans="1:7" s="10" customFormat="1" ht="15.75" hidden="1">
      <c r="A234" s="86" t="s">
        <v>373</v>
      </c>
      <c r="B234" s="99">
        <v>1</v>
      </c>
      <c r="C234" s="81">
        <f>SUMIF($B$217:$B$233,"1",C$217:C$233)</f>
        <v>0</v>
      </c>
      <c r="D234" s="81"/>
      <c r="E234" s="81">
        <f>SUMIF($B$217:$B$233,"1",E$217:E$233)</f>
        <v>0</v>
      </c>
      <c r="F234" s="320"/>
      <c r="G234" s="12"/>
    </row>
    <row r="235" spans="1:7" s="10" customFormat="1" ht="15.75" hidden="1">
      <c r="A235" s="86" t="s">
        <v>217</v>
      </c>
      <c r="B235" s="99">
        <v>2</v>
      </c>
      <c r="C235" s="81">
        <f>SUMIF($B$217:$B$233,"2",C$217:C$233)</f>
        <v>0</v>
      </c>
      <c r="D235" s="81"/>
      <c r="E235" s="81">
        <f>SUMIF($B$217:$B$233,"2",E$217:E$233)</f>
        <v>0</v>
      </c>
      <c r="F235" s="320"/>
      <c r="G235" s="12"/>
    </row>
    <row r="236" spans="1:7" s="10" customFormat="1" ht="15.75" hidden="1">
      <c r="A236" s="86" t="s">
        <v>109</v>
      </c>
      <c r="B236" s="99">
        <v>3</v>
      </c>
      <c r="C236" s="81">
        <f>SUMIF($B$217:$B$233,"3",C$217:C$233)</f>
        <v>0</v>
      </c>
      <c r="D236" s="81"/>
      <c r="E236" s="81">
        <f>SUMIF($B$217:$B$233,"3",E$217:E$233)</f>
        <v>0</v>
      </c>
      <c r="F236" s="320"/>
      <c r="G236" s="12"/>
    </row>
    <row r="237" spans="1:7" s="10" customFormat="1" ht="15.75">
      <c r="A237" s="67" t="s">
        <v>356</v>
      </c>
      <c r="B237" s="17"/>
      <c r="C237" s="83"/>
      <c r="D237" s="83"/>
      <c r="E237" s="83"/>
      <c r="F237" s="320"/>
      <c r="G237" s="12"/>
    </row>
    <row r="238" spans="1:7" s="10" customFormat="1" ht="15.75" hidden="1">
      <c r="A238" s="86"/>
      <c r="B238" s="17"/>
      <c r="C238" s="83"/>
      <c r="D238" s="83"/>
      <c r="E238" s="83"/>
      <c r="F238" s="320"/>
      <c r="G238" s="12"/>
    </row>
    <row r="239" spans="1:7" s="10" customFormat="1" ht="31.5" hidden="1">
      <c r="A239" s="63" t="s">
        <v>355</v>
      </c>
      <c r="B239" s="17"/>
      <c r="C239" s="81"/>
      <c r="D239" s="81"/>
      <c r="E239" s="81"/>
      <c r="F239" s="320"/>
      <c r="G239" s="12"/>
    </row>
    <row r="240" spans="1:7" s="10" customFormat="1" ht="15.75" hidden="1">
      <c r="A240" s="86"/>
      <c r="B240" s="17"/>
      <c r="C240" s="81"/>
      <c r="D240" s="81"/>
      <c r="E240" s="81"/>
      <c r="F240" s="320"/>
      <c r="G240" s="12"/>
    </row>
    <row r="241" spans="1:7" s="10" customFormat="1" ht="15.75">
      <c r="A241" s="86" t="s">
        <v>471</v>
      </c>
      <c r="B241" s="17">
        <v>2</v>
      </c>
      <c r="C241" s="81">
        <v>177700</v>
      </c>
      <c r="D241" s="81">
        <v>177700</v>
      </c>
      <c r="E241" s="81">
        <v>40000</v>
      </c>
      <c r="F241" s="320">
        <f aca="true" t="shared" si="4" ref="F241:F247">E241/D241*100</f>
        <v>22.509848058525606</v>
      </c>
      <c r="G241" s="12"/>
    </row>
    <row r="242" spans="1:7" s="10" customFormat="1" ht="33.75" customHeight="1">
      <c r="A242" s="63" t="s">
        <v>417</v>
      </c>
      <c r="B242" s="17"/>
      <c r="C242" s="81">
        <f>SUM(C240:C241)</f>
        <v>177700</v>
      </c>
      <c r="D242" s="81">
        <f>SUM(D240:D241)</f>
        <v>177700</v>
      </c>
      <c r="E242" s="81">
        <f>SUM(E240:E241)</f>
        <v>40000</v>
      </c>
      <c r="F242" s="320">
        <f t="shared" si="4"/>
        <v>22.509848058525606</v>
      </c>
      <c r="G242" s="12"/>
    </row>
    <row r="243" spans="1:7" s="10" customFormat="1" ht="0.75" customHeight="1">
      <c r="A243" s="63"/>
      <c r="B243" s="17"/>
      <c r="C243" s="81"/>
      <c r="D243" s="81"/>
      <c r="E243" s="81"/>
      <c r="F243" s="320" t="e">
        <f t="shared" si="4"/>
        <v>#DIV/0!</v>
      </c>
      <c r="G243" s="12"/>
    </row>
    <row r="244" spans="1:7" s="10" customFormat="1" ht="15.75" hidden="1">
      <c r="A244" s="63"/>
      <c r="B244" s="17"/>
      <c r="C244" s="81"/>
      <c r="D244" s="81"/>
      <c r="E244" s="81"/>
      <c r="F244" s="320" t="e">
        <f t="shared" si="4"/>
        <v>#DIV/0!</v>
      </c>
      <c r="G244" s="12"/>
    </row>
    <row r="245" spans="1:7" s="10" customFormat="1" ht="31.5">
      <c r="A245" s="63" t="s">
        <v>588</v>
      </c>
      <c r="B245" s="17">
        <v>2</v>
      </c>
      <c r="C245" s="81"/>
      <c r="D245" s="81">
        <v>50000</v>
      </c>
      <c r="E245" s="81">
        <v>50000</v>
      </c>
      <c r="F245" s="320">
        <f t="shared" si="4"/>
        <v>100</v>
      </c>
      <c r="G245" s="12"/>
    </row>
    <row r="246" spans="1:7" s="10" customFormat="1" ht="31.5">
      <c r="A246" s="63" t="s">
        <v>418</v>
      </c>
      <c r="B246" s="17"/>
      <c r="C246" s="81"/>
      <c r="D246" s="81">
        <v>50000</v>
      </c>
      <c r="E246" s="81">
        <f>SUM(E245)</f>
        <v>50000</v>
      </c>
      <c r="F246" s="320">
        <f t="shared" si="4"/>
        <v>100</v>
      </c>
      <c r="G246" s="12"/>
    </row>
    <row r="247" spans="1:7" s="10" customFormat="1" ht="31.5">
      <c r="A247" s="43" t="s">
        <v>356</v>
      </c>
      <c r="B247" s="101"/>
      <c r="C247" s="83">
        <f>SUM(C248:C248:C250)</f>
        <v>177700</v>
      </c>
      <c r="D247" s="83">
        <f>SUM(D248:D248:D250)</f>
        <v>227700</v>
      </c>
      <c r="E247" s="83">
        <f>SUM(E248:E248:E250)</f>
        <v>90000</v>
      </c>
      <c r="F247" s="320">
        <f t="shared" si="4"/>
        <v>39.52569169960474</v>
      </c>
      <c r="G247" s="12"/>
    </row>
    <row r="248" spans="1:7" s="10" customFormat="1" ht="15.75">
      <c r="A248" s="86" t="s">
        <v>373</v>
      </c>
      <c r="B248" s="99">
        <v>1</v>
      </c>
      <c r="C248" s="81">
        <f>SUMIF($B$237:$B$247,"1",C$237:C$247)</f>
        <v>0</v>
      </c>
      <c r="D248" s="81"/>
      <c r="E248" s="81">
        <f>SUMIF($B$237:$B$247,"1",E$237:E$247)</f>
        <v>0</v>
      </c>
      <c r="F248" s="320"/>
      <c r="G248" s="12"/>
    </row>
    <row r="249" spans="1:7" s="10" customFormat="1" ht="15.75">
      <c r="A249" s="86" t="s">
        <v>217</v>
      </c>
      <c r="B249" s="99">
        <v>2</v>
      </c>
      <c r="C249" s="81">
        <f>SUMIF($B$237:$B$247,"2",C$237:C$247)</f>
        <v>177700</v>
      </c>
      <c r="D249" s="81">
        <f>SUMIF($B$237:$B$247,"2",D$237:D$247)</f>
        <v>227700</v>
      </c>
      <c r="E249" s="81">
        <f>SUMIF($B$237:$B$247,"2",E$237:E$247)</f>
        <v>90000</v>
      </c>
      <c r="F249" s="320">
        <f>E249/D249*100</f>
        <v>39.52569169960474</v>
      </c>
      <c r="G249" s="12"/>
    </row>
    <row r="250" spans="1:7" s="10" customFormat="1" ht="15.75">
      <c r="A250" s="86" t="s">
        <v>109</v>
      </c>
      <c r="B250" s="99">
        <v>3</v>
      </c>
      <c r="C250" s="81">
        <f>SUMIF($B$237:$B$247,"3",C$237:C$247)</f>
        <v>0</v>
      </c>
      <c r="D250" s="81"/>
      <c r="E250" s="81">
        <f>SUMIF($B$237:$B$247,"3",E$237:E$247)</f>
        <v>0</v>
      </c>
      <c r="F250" s="320"/>
      <c r="G250" s="12"/>
    </row>
    <row r="251" spans="1:7" s="10" customFormat="1" ht="15.75">
      <c r="A251" s="67" t="s">
        <v>357</v>
      </c>
      <c r="B251" s="17"/>
      <c r="C251" s="83"/>
      <c r="D251" s="83"/>
      <c r="E251" s="83"/>
      <c r="F251" s="320"/>
      <c r="G251" s="12"/>
    </row>
    <row r="252" spans="1:7" s="10" customFormat="1" ht="15.75" hidden="1">
      <c r="A252" s="63"/>
      <c r="B252" s="17"/>
      <c r="C252" s="81"/>
      <c r="D252" s="81"/>
      <c r="E252" s="81"/>
      <c r="F252" s="320"/>
      <c r="G252" s="12"/>
    </row>
    <row r="253" spans="1:7" s="10" customFormat="1" ht="31.5" hidden="1">
      <c r="A253" s="63" t="s">
        <v>358</v>
      </c>
      <c r="B253" s="17"/>
      <c r="C253" s="81"/>
      <c r="D253" s="81"/>
      <c r="E253" s="81"/>
      <c r="F253" s="320"/>
      <c r="G253" s="12"/>
    </row>
    <row r="254" spans="1:7" s="10" customFormat="1" ht="31.5">
      <c r="A254" s="86" t="s">
        <v>521</v>
      </c>
      <c r="B254" s="17">
        <v>2</v>
      </c>
      <c r="C254" s="81">
        <v>215000</v>
      </c>
      <c r="D254" s="81">
        <v>215000</v>
      </c>
      <c r="E254" s="81">
        <v>2500</v>
      </c>
      <c r="F254" s="320">
        <f>E254/D254*100</f>
        <v>1.1627906976744187</v>
      </c>
      <c r="G254" s="12"/>
    </row>
    <row r="255" spans="1:7" s="10" customFormat="1" ht="47.25">
      <c r="A255" s="63" t="s">
        <v>419</v>
      </c>
      <c r="B255" s="17"/>
      <c r="C255" s="81">
        <f>SUM(C254)</f>
        <v>215000</v>
      </c>
      <c r="D255" s="81">
        <f>SUM(D254)</f>
        <v>215000</v>
      </c>
      <c r="E255" s="139">
        <f>SUM(E254)</f>
        <v>2500</v>
      </c>
      <c r="F255" s="320">
        <f>E255/D255*100</f>
        <v>1.1627906976744187</v>
      </c>
      <c r="G255" s="12"/>
    </row>
    <row r="256" spans="1:7" s="10" customFormat="1" ht="15.75" hidden="1">
      <c r="A256" s="63"/>
      <c r="B256" s="17"/>
      <c r="C256" s="81"/>
      <c r="D256" s="81"/>
      <c r="E256" s="81"/>
      <c r="F256" s="320"/>
      <c r="G256" s="12"/>
    </row>
    <row r="257" spans="1:7" s="10" customFormat="1" ht="15.75" hidden="1">
      <c r="A257" s="63"/>
      <c r="B257" s="17"/>
      <c r="C257" s="81"/>
      <c r="D257" s="81"/>
      <c r="E257" s="81"/>
      <c r="F257" s="320"/>
      <c r="G257" s="12"/>
    </row>
    <row r="258" spans="1:7" s="10" customFormat="1" ht="15.75" hidden="1">
      <c r="A258" s="63"/>
      <c r="B258" s="17"/>
      <c r="C258" s="81"/>
      <c r="D258" s="81"/>
      <c r="E258" s="81"/>
      <c r="F258" s="320"/>
      <c r="G258" s="12"/>
    </row>
    <row r="259" spans="1:7" s="10" customFormat="1" ht="15.75" hidden="1">
      <c r="A259" s="63" t="s">
        <v>420</v>
      </c>
      <c r="B259" s="17"/>
      <c r="C259" s="81"/>
      <c r="D259" s="81"/>
      <c r="E259" s="81"/>
      <c r="F259" s="320"/>
      <c r="G259" s="12"/>
    </row>
    <row r="260" spans="1:7" s="10" customFormat="1" ht="31.5">
      <c r="A260" s="43" t="s">
        <v>357</v>
      </c>
      <c r="B260" s="101"/>
      <c r="C260" s="83">
        <f>SUM(C261:C261:C263)</f>
        <v>215000</v>
      </c>
      <c r="D260" s="83">
        <f>SUM(D261:D261:D263)</f>
        <v>215000</v>
      </c>
      <c r="E260" s="83">
        <f>SUM(E261:E261:E263)</f>
        <v>2500</v>
      </c>
      <c r="F260" s="320">
        <f>E260/D260*100</f>
        <v>1.1627906976744187</v>
      </c>
      <c r="G260" s="12"/>
    </row>
    <row r="261" spans="1:7" s="10" customFormat="1" ht="15.75">
      <c r="A261" s="86" t="s">
        <v>373</v>
      </c>
      <c r="B261" s="99">
        <v>1</v>
      </c>
      <c r="C261" s="81">
        <f>SUMIF($B$251:$B$260,"1",C$251:C$260)</f>
        <v>0</v>
      </c>
      <c r="D261" s="81"/>
      <c r="E261" s="81">
        <f>SUMIF($B$251:$B$260,"1",E$251:E$260)</f>
        <v>0</v>
      </c>
      <c r="F261" s="320"/>
      <c r="G261" s="12"/>
    </row>
    <row r="262" spans="1:7" s="10" customFormat="1" ht="15.75">
      <c r="A262" s="86" t="s">
        <v>217</v>
      </c>
      <c r="B262" s="99">
        <v>2</v>
      </c>
      <c r="C262" s="81">
        <f>SUMIF($B$251:$B$260,"2",C$251:C$260)</f>
        <v>215000</v>
      </c>
      <c r="D262" s="81">
        <f>SUMIF($B$251:$B$260,"2",D$251:D$260)</f>
        <v>215000</v>
      </c>
      <c r="E262" s="81">
        <f>SUMIF($B$251:$B$260,"2",E$251:E$260)</f>
        <v>2500</v>
      </c>
      <c r="F262" s="320">
        <f>E262/D262*100</f>
        <v>1.1627906976744187</v>
      </c>
      <c r="G262" s="12"/>
    </row>
    <row r="263" spans="1:7" s="10" customFormat="1" ht="15.75">
      <c r="A263" s="86" t="s">
        <v>109</v>
      </c>
      <c r="B263" s="99">
        <v>3</v>
      </c>
      <c r="C263" s="81">
        <f>SUMIF($B$251:$B$260,"3",C$251:C$260)</f>
        <v>0</v>
      </c>
      <c r="D263" s="81"/>
      <c r="E263" s="81">
        <f>SUMIF($B$251:$B$260,"3",E$251:E$260)</f>
        <v>0</v>
      </c>
      <c r="F263" s="320"/>
      <c r="G263" s="12"/>
    </row>
    <row r="264" spans="1:7" s="10" customFormat="1" ht="49.5">
      <c r="A264" s="68" t="s">
        <v>432</v>
      </c>
      <c r="B264" s="102"/>
      <c r="C264" s="82"/>
      <c r="D264" s="82"/>
      <c r="E264" s="82"/>
      <c r="F264" s="320"/>
      <c r="G264" s="12"/>
    </row>
    <row r="265" spans="1:7" s="10" customFormat="1" ht="31.5">
      <c r="A265" s="67" t="s">
        <v>147</v>
      </c>
      <c r="B265" s="102"/>
      <c r="C265" s="82"/>
      <c r="D265" s="82"/>
      <c r="E265" s="82"/>
      <c r="F265" s="320"/>
      <c r="G265" s="12"/>
    </row>
    <row r="266" spans="1:7" s="10" customFormat="1" ht="28.5" customHeight="1">
      <c r="A266" s="63" t="s">
        <v>203</v>
      </c>
      <c r="B266" s="102">
        <v>2</v>
      </c>
      <c r="C266" s="84">
        <v>8651191</v>
      </c>
      <c r="D266" s="84">
        <v>8651191</v>
      </c>
      <c r="E266" s="84">
        <v>8651191</v>
      </c>
      <c r="F266" s="320">
        <f aca="true" t="shared" si="5" ref="F266:F306">E266/D266*100</f>
        <v>100</v>
      </c>
      <c r="G266" s="12"/>
    </row>
    <row r="267" spans="1:7" s="10" customFormat="1" ht="15.75">
      <c r="A267" s="63" t="s">
        <v>423</v>
      </c>
      <c r="B267" s="101">
        <v>2</v>
      </c>
      <c r="C267" s="84"/>
      <c r="D267" s="84"/>
      <c r="E267" s="84"/>
      <c r="F267" s="320"/>
      <c r="G267" s="12"/>
    </row>
    <row r="268" spans="1:7" s="10" customFormat="1" ht="31.5">
      <c r="A268" s="43" t="s">
        <v>147</v>
      </c>
      <c r="B268" s="101"/>
      <c r="C268" s="83">
        <f>SUM(C269:C271)</f>
        <v>8651191</v>
      </c>
      <c r="D268" s="83">
        <f>SUM(D269:D271)</f>
        <v>8651191</v>
      </c>
      <c r="E268" s="140">
        <f>SUM(E269:E271)</f>
        <v>8651191</v>
      </c>
      <c r="F268" s="320">
        <f t="shared" si="5"/>
        <v>100</v>
      </c>
      <c r="G268" s="12"/>
    </row>
    <row r="269" spans="1:7" s="10" customFormat="1" ht="15.75">
      <c r="A269" s="86" t="s">
        <v>373</v>
      </c>
      <c r="B269" s="99">
        <v>1</v>
      </c>
      <c r="C269" s="81">
        <f>SUMIF($B$265:$B$268,"1",C$265:C$268)</f>
        <v>0</v>
      </c>
      <c r="D269" s="81"/>
      <c r="E269" s="81">
        <f>SUMIF($B$265:$B$268,"1",E$265:E$268)</f>
        <v>0</v>
      </c>
      <c r="F269" s="320"/>
      <c r="G269" s="12"/>
    </row>
    <row r="270" spans="1:7" s="10" customFormat="1" ht="15.75">
      <c r="A270" s="86" t="s">
        <v>217</v>
      </c>
      <c r="B270" s="99">
        <v>2</v>
      </c>
      <c r="C270" s="81">
        <f>SUMIF($B$265:$B$268,"2",C$265:C$268)</f>
        <v>8651191</v>
      </c>
      <c r="D270" s="81">
        <f>SUMIF($B$265:$B$268,"2",D$265:D$268)</f>
        <v>8651191</v>
      </c>
      <c r="E270" s="81">
        <f>SUMIF($B$265:$B$268,"2",E$265:E$268)</f>
        <v>8651191</v>
      </c>
      <c r="F270" s="320">
        <f t="shared" si="5"/>
        <v>100</v>
      </c>
      <c r="G270" s="12"/>
    </row>
    <row r="271" spans="1:7" s="10" customFormat="1" ht="15.75">
      <c r="A271" s="86" t="s">
        <v>109</v>
      </c>
      <c r="B271" s="99">
        <v>3</v>
      </c>
      <c r="C271" s="81">
        <f>SUMIF($B$265:$B$268,"3",C$265:C$268)</f>
        <v>0</v>
      </c>
      <c r="D271" s="81"/>
      <c r="E271" s="81">
        <f>SUMIF($B$265:$B$268,"3",E$265:E$268)</f>
        <v>0</v>
      </c>
      <c r="F271" s="320"/>
      <c r="G271" s="12"/>
    </row>
    <row r="272" spans="1:7" s="10" customFormat="1" ht="15.75" hidden="1">
      <c r="A272" s="67" t="s">
        <v>148</v>
      </c>
      <c r="B272" s="99"/>
      <c r="C272" s="81"/>
      <c r="D272" s="81"/>
      <c r="E272" s="81"/>
      <c r="F272" s="320"/>
      <c r="G272" s="12"/>
    </row>
    <row r="273" spans="1:7" s="10" customFormat="1" ht="31.5" hidden="1">
      <c r="A273" s="63" t="s">
        <v>203</v>
      </c>
      <c r="B273" s="102">
        <v>2</v>
      </c>
      <c r="C273" s="81"/>
      <c r="D273" s="81"/>
      <c r="E273" s="81"/>
      <c r="F273" s="320"/>
      <c r="G273" s="12"/>
    </row>
    <row r="274" spans="1:7" s="10" customFormat="1" ht="15.75" hidden="1">
      <c r="A274" s="63" t="s">
        <v>423</v>
      </c>
      <c r="B274" s="101">
        <v>2</v>
      </c>
      <c r="C274" s="84"/>
      <c r="D274" s="84"/>
      <c r="E274" s="84"/>
      <c r="F274" s="320"/>
      <c r="G274" s="12"/>
    </row>
    <row r="275" spans="1:7" s="10" customFormat="1" ht="15.75" hidden="1">
      <c r="A275" s="43" t="s">
        <v>148</v>
      </c>
      <c r="B275" s="101"/>
      <c r="C275" s="83">
        <f>SUM(C276:C278)</f>
        <v>0</v>
      </c>
      <c r="D275" s="83"/>
      <c r="E275" s="83">
        <f>SUM(E276:E278)</f>
        <v>0</v>
      </c>
      <c r="F275" s="320"/>
      <c r="G275" s="12"/>
    </row>
    <row r="276" spans="1:7" s="10" customFormat="1" ht="15.75" hidden="1">
      <c r="A276" s="86" t="s">
        <v>373</v>
      </c>
      <c r="B276" s="99">
        <v>1</v>
      </c>
      <c r="C276" s="81">
        <f>SUMIF($B$272:$B$275,"1",C$272:C$275)</f>
        <v>0</v>
      </c>
      <c r="D276" s="81"/>
      <c r="E276" s="81">
        <f>SUMIF($B$272:$B$275,"1",E$272:E$275)</f>
        <v>0</v>
      </c>
      <c r="F276" s="320"/>
      <c r="G276" s="12"/>
    </row>
    <row r="277" spans="1:7" s="10" customFormat="1" ht="15.75" hidden="1">
      <c r="A277" s="86" t="s">
        <v>217</v>
      </c>
      <c r="B277" s="99">
        <v>2</v>
      </c>
      <c r="C277" s="81">
        <f>SUMIF($B$272:$B$275,"2",C$272:C$275)</f>
        <v>0</v>
      </c>
      <c r="D277" s="81"/>
      <c r="E277" s="81">
        <f>SUMIF($B$272:$B$275,"2",E$272:E$275)</f>
        <v>0</v>
      </c>
      <c r="F277" s="320"/>
      <c r="G277" s="12"/>
    </row>
    <row r="278" spans="1:7" s="10" customFormat="1" ht="15.75" hidden="1">
      <c r="A278" s="86" t="s">
        <v>109</v>
      </c>
      <c r="B278" s="99">
        <v>3</v>
      </c>
      <c r="C278" s="81">
        <f>SUMIF($B$272:$B$275,"3",C$272:C$275)</f>
        <v>0</v>
      </c>
      <c r="D278" s="81"/>
      <c r="E278" s="81">
        <f>SUMIF($B$272:$B$275,"3",E$272:E$275)</f>
        <v>0</v>
      </c>
      <c r="F278" s="320"/>
      <c r="G278" s="12"/>
    </row>
    <row r="279" spans="1:7" s="10" customFormat="1" ht="49.5">
      <c r="A279" s="68" t="s">
        <v>81</v>
      </c>
      <c r="B279" s="102"/>
      <c r="C279" s="82"/>
      <c r="D279" s="82"/>
      <c r="E279" s="82"/>
      <c r="F279" s="320"/>
      <c r="G279" s="12"/>
    </row>
    <row r="280" spans="1:7" s="10" customFormat="1" ht="31.5">
      <c r="A280" s="67" t="s">
        <v>145</v>
      </c>
      <c r="B280" s="101"/>
      <c r="C280" s="84"/>
      <c r="D280" s="84"/>
      <c r="E280" s="84"/>
      <c r="F280" s="320"/>
      <c r="G280" s="12"/>
    </row>
    <row r="281" spans="1:7" s="10" customFormat="1" ht="15.75">
      <c r="A281" s="63" t="s">
        <v>202</v>
      </c>
      <c r="B281" s="101"/>
      <c r="C281" s="84"/>
      <c r="D281" s="84"/>
      <c r="E281" s="84"/>
      <c r="F281" s="320"/>
      <c r="G281" s="12"/>
    </row>
    <row r="282" spans="1:7" s="10" customFormat="1" ht="31.5" hidden="1">
      <c r="A282" s="86" t="s">
        <v>421</v>
      </c>
      <c r="B282" s="101"/>
      <c r="C282" s="84"/>
      <c r="D282" s="84"/>
      <c r="E282" s="84"/>
      <c r="F282" s="320" t="e">
        <f t="shared" si="5"/>
        <v>#DIV/0!</v>
      </c>
      <c r="G282" s="12"/>
    </row>
    <row r="283" spans="1:7" s="10" customFormat="1" ht="31.5" hidden="1">
      <c r="A283" s="86" t="s">
        <v>214</v>
      </c>
      <c r="B283" s="101"/>
      <c r="C283" s="84"/>
      <c r="D283" s="84"/>
      <c r="E283" s="84"/>
      <c r="F283" s="320" t="e">
        <f t="shared" si="5"/>
        <v>#DIV/0!</v>
      </c>
      <c r="G283" s="12"/>
    </row>
    <row r="284" spans="1:7" s="10" customFormat="1" ht="31.5" hidden="1">
      <c r="A284" s="86" t="s">
        <v>422</v>
      </c>
      <c r="B284" s="101"/>
      <c r="C284" s="84"/>
      <c r="D284" s="84"/>
      <c r="E284" s="84"/>
      <c r="F284" s="320" t="e">
        <f t="shared" si="5"/>
        <v>#DIV/0!</v>
      </c>
      <c r="G284" s="12"/>
    </row>
    <row r="285" spans="1:7" s="10" customFormat="1" ht="31.5">
      <c r="A285" s="86" t="s">
        <v>213</v>
      </c>
      <c r="B285" s="101">
        <v>2</v>
      </c>
      <c r="C285" s="84"/>
      <c r="D285" s="84">
        <v>553579</v>
      </c>
      <c r="E285" s="84">
        <v>553579</v>
      </c>
      <c r="F285" s="320">
        <f t="shared" si="5"/>
        <v>100</v>
      </c>
      <c r="G285" s="12"/>
    </row>
    <row r="286" spans="1:7" s="10" customFormat="1" ht="15.75" hidden="1">
      <c r="A286" s="86" t="s">
        <v>212</v>
      </c>
      <c r="B286" s="101"/>
      <c r="C286" s="84"/>
      <c r="D286" s="84"/>
      <c r="E286" s="84"/>
      <c r="F286" s="320" t="e">
        <f t="shared" si="5"/>
        <v>#DIV/0!</v>
      </c>
      <c r="G286" s="12"/>
    </row>
    <row r="287" spans="1:7" s="10" customFormat="1" ht="15.75" hidden="1">
      <c r="A287" s="63" t="s">
        <v>204</v>
      </c>
      <c r="B287" s="101"/>
      <c r="C287" s="84"/>
      <c r="D287" s="84"/>
      <c r="E287" s="84"/>
      <c r="F287" s="320" t="e">
        <f t="shared" si="5"/>
        <v>#DIV/0!</v>
      </c>
      <c r="G287" s="12"/>
    </row>
    <row r="288" spans="1:7" s="10" customFormat="1" ht="31.5" hidden="1">
      <c r="A288" s="63" t="s">
        <v>205</v>
      </c>
      <c r="B288" s="101"/>
      <c r="C288" s="84"/>
      <c r="D288" s="84"/>
      <c r="E288" s="84"/>
      <c r="F288" s="320" t="e">
        <f t="shared" si="5"/>
        <v>#DIV/0!</v>
      </c>
      <c r="G288" s="12"/>
    </row>
    <row r="289" spans="1:7" s="10" customFormat="1" ht="31.5">
      <c r="A289" s="43" t="s">
        <v>145</v>
      </c>
      <c r="B289" s="101"/>
      <c r="C289" s="83">
        <f>SUM(C290:C292)</f>
        <v>0</v>
      </c>
      <c r="D289" s="83">
        <f>SUM(D290:D292)</f>
        <v>553579</v>
      </c>
      <c r="E289" s="83">
        <f>SUM(E290:E292)</f>
        <v>553579</v>
      </c>
      <c r="F289" s="320">
        <f t="shared" si="5"/>
        <v>100</v>
      </c>
      <c r="G289" s="12"/>
    </row>
    <row r="290" spans="1:7" s="10" customFormat="1" ht="15.75">
      <c r="A290" s="86" t="s">
        <v>373</v>
      </c>
      <c r="B290" s="99">
        <v>1</v>
      </c>
      <c r="C290" s="81">
        <f>SUMIF($B$280:$B$289,"1",C$280:C$289)</f>
        <v>0</v>
      </c>
      <c r="D290" s="81"/>
      <c r="E290" s="81">
        <f>SUMIF($B$280:$B$289,"1",E$280:E$289)</f>
        <v>0</v>
      </c>
      <c r="F290" s="320"/>
      <c r="G290" s="12"/>
    </row>
    <row r="291" spans="1:7" s="10" customFormat="1" ht="15.75">
      <c r="A291" s="86" t="s">
        <v>217</v>
      </c>
      <c r="B291" s="99">
        <v>2</v>
      </c>
      <c r="C291" s="81">
        <f>SUMIF($B$280:$B$289,"2",C$280:C$289)</f>
        <v>0</v>
      </c>
      <c r="D291" s="81">
        <f>SUMIF($B$280:$B$289,"2",D$280:D$289)</f>
        <v>553579</v>
      </c>
      <c r="E291" s="81">
        <f>SUMIF($B$280:$B$289,"2",E$280:E$289)</f>
        <v>553579</v>
      </c>
      <c r="F291" s="320">
        <f t="shared" si="5"/>
        <v>100</v>
      </c>
      <c r="G291" s="12"/>
    </row>
    <row r="292" spans="1:7" s="10" customFormat="1" ht="15.75">
      <c r="A292" s="86" t="s">
        <v>109</v>
      </c>
      <c r="B292" s="99">
        <v>3</v>
      </c>
      <c r="C292" s="81">
        <f>SUMIF($B$280:$B$289,"3",C$280:C$289)</f>
        <v>0</v>
      </c>
      <c r="D292" s="81"/>
      <c r="E292" s="81">
        <f>SUMIF($B$280:$B$289,"3",E$280:E$289)</f>
        <v>0</v>
      </c>
      <c r="F292" s="320"/>
      <c r="G292" s="12"/>
    </row>
    <row r="293" spans="1:7" s="10" customFormat="1" ht="31.5">
      <c r="A293" s="67" t="s">
        <v>146</v>
      </c>
      <c r="B293" s="101"/>
      <c r="C293" s="84"/>
      <c r="D293" s="84"/>
      <c r="E293" s="84"/>
      <c r="F293" s="320"/>
      <c r="G293" s="12"/>
    </row>
    <row r="294" spans="1:7" s="10" customFormat="1" ht="15.75" hidden="1">
      <c r="A294" s="63" t="s">
        <v>202</v>
      </c>
      <c r="B294" s="101"/>
      <c r="C294" s="84"/>
      <c r="D294" s="84"/>
      <c r="E294" s="84"/>
      <c r="F294" s="320" t="e">
        <f t="shared" si="5"/>
        <v>#DIV/0!</v>
      </c>
      <c r="G294" s="12"/>
    </row>
    <row r="295" spans="1:7" s="10" customFormat="1" ht="31.5" hidden="1">
      <c r="A295" s="86" t="s">
        <v>421</v>
      </c>
      <c r="B295" s="101"/>
      <c r="C295" s="84"/>
      <c r="D295" s="84"/>
      <c r="E295" s="84"/>
      <c r="F295" s="320" t="e">
        <f t="shared" si="5"/>
        <v>#DIV/0!</v>
      </c>
      <c r="G295" s="12"/>
    </row>
    <row r="296" spans="1:7" s="10" customFormat="1" ht="31.5" hidden="1">
      <c r="A296" s="86" t="s">
        <v>214</v>
      </c>
      <c r="B296" s="101"/>
      <c r="C296" s="84"/>
      <c r="D296" s="84"/>
      <c r="E296" s="84"/>
      <c r="F296" s="320" t="e">
        <f t="shared" si="5"/>
        <v>#DIV/0!</v>
      </c>
      <c r="G296" s="12"/>
    </row>
    <row r="297" spans="1:7" s="10" customFormat="1" ht="31.5">
      <c r="A297" s="86" t="s">
        <v>422</v>
      </c>
      <c r="B297" s="101">
        <v>2</v>
      </c>
      <c r="C297" s="84">
        <v>10795000</v>
      </c>
      <c r="D297" s="84">
        <v>10795000</v>
      </c>
      <c r="E297" s="84">
        <v>0</v>
      </c>
      <c r="F297" s="320">
        <f t="shared" si="5"/>
        <v>0</v>
      </c>
      <c r="G297" s="12"/>
    </row>
    <row r="298" spans="1:7" s="10" customFormat="1" ht="15" customHeight="1" hidden="1">
      <c r="A298" s="86" t="s">
        <v>213</v>
      </c>
      <c r="B298" s="101">
        <v>2</v>
      </c>
      <c r="C298" s="84"/>
      <c r="D298" s="84"/>
      <c r="E298" s="84"/>
      <c r="F298" s="320" t="e">
        <f t="shared" si="5"/>
        <v>#DIV/0!</v>
      </c>
      <c r="G298" s="12"/>
    </row>
    <row r="299" spans="1:7" s="10" customFormat="1" ht="15" customHeight="1" hidden="1">
      <c r="A299" s="86" t="s">
        <v>212</v>
      </c>
      <c r="B299" s="101"/>
      <c r="C299" s="84"/>
      <c r="D299" s="84"/>
      <c r="E299" s="84"/>
      <c r="F299" s="320" t="e">
        <f t="shared" si="5"/>
        <v>#DIV/0!</v>
      </c>
      <c r="G299" s="12"/>
    </row>
    <row r="300" spans="1:7" s="10" customFormat="1" ht="16.5" customHeight="1" hidden="1">
      <c r="A300" s="63" t="s">
        <v>204</v>
      </c>
      <c r="B300" s="101"/>
      <c r="C300" s="84"/>
      <c r="D300" s="84"/>
      <c r="E300" s="84"/>
      <c r="F300" s="320" t="e">
        <f t="shared" si="5"/>
        <v>#DIV/0!</v>
      </c>
      <c r="G300" s="12"/>
    </row>
    <row r="301" spans="1:7" s="10" customFormat="1" ht="15" customHeight="1" hidden="1">
      <c r="A301" s="63" t="s">
        <v>205</v>
      </c>
      <c r="B301" s="101"/>
      <c r="C301" s="84"/>
      <c r="D301" s="84"/>
      <c r="E301" s="84"/>
      <c r="F301" s="320" t="e">
        <f t="shared" si="5"/>
        <v>#DIV/0!</v>
      </c>
      <c r="G301" s="12"/>
    </row>
    <row r="302" spans="1:7" s="10" customFormat="1" ht="31.5">
      <c r="A302" s="43" t="s">
        <v>146</v>
      </c>
      <c r="B302" s="101"/>
      <c r="C302" s="83">
        <f>SUM(C303:C305)</f>
        <v>10795000</v>
      </c>
      <c r="D302" s="83">
        <f>SUM(D303:D305)</f>
        <v>10795000</v>
      </c>
      <c r="E302" s="83">
        <f>SUM(E303:E305)</f>
        <v>0</v>
      </c>
      <c r="F302" s="320">
        <f t="shared" si="5"/>
        <v>0</v>
      </c>
      <c r="G302" s="12"/>
    </row>
    <row r="303" spans="1:7" s="10" customFormat="1" ht="15.75">
      <c r="A303" s="86" t="s">
        <v>373</v>
      </c>
      <c r="B303" s="99">
        <v>1</v>
      </c>
      <c r="C303" s="81">
        <f>SUMIF($B$293:$B$302,"1",C$293:C$302)</f>
        <v>0</v>
      </c>
      <c r="D303" s="81">
        <f>SUMIF($B$293:$B$302,"1",D$293:D$302)</f>
        <v>0</v>
      </c>
      <c r="E303" s="81">
        <f>SUMIF($B$293:$B$302,"1",E$293:E$302)</f>
        <v>0</v>
      </c>
      <c r="F303" s="320"/>
      <c r="G303" s="12"/>
    </row>
    <row r="304" spans="1:7" s="10" customFormat="1" ht="15.75">
      <c r="A304" s="86" t="s">
        <v>217</v>
      </c>
      <c r="B304" s="99">
        <v>2</v>
      </c>
      <c r="C304" s="81">
        <f>SUMIF($B$293:$B$302,"2",C$293:C$302)</f>
        <v>10795000</v>
      </c>
      <c r="D304" s="81">
        <f>SUMIF($B$293:$B$302,"2",D$293:D$302)</f>
        <v>10795000</v>
      </c>
      <c r="E304" s="81">
        <f>SUMIF($B$293:$B$302,"2",E$293:E$302)</f>
        <v>0</v>
      </c>
      <c r="F304" s="320">
        <f t="shared" si="5"/>
        <v>0</v>
      </c>
      <c r="G304" s="12"/>
    </row>
    <row r="305" spans="1:7" s="10" customFormat="1" ht="15.75">
      <c r="A305" s="86" t="s">
        <v>109</v>
      </c>
      <c r="B305" s="99">
        <v>3</v>
      </c>
      <c r="C305" s="81">
        <f>SUMIF($B$293:$B$302,"3",C$293:C$302)</f>
        <v>0</v>
      </c>
      <c r="D305" s="81">
        <f>SUMIF($B$293:$B$302,"3",D$293:D$302)</f>
        <v>0</v>
      </c>
      <c r="E305" s="81">
        <f>SUMIF($B$293:$B$302,"3",E$293:E$302)</f>
        <v>0</v>
      </c>
      <c r="F305" s="320"/>
      <c r="G305" s="12"/>
    </row>
    <row r="306" spans="1:7" s="10" customFormat="1" ht="16.5">
      <c r="A306" s="68" t="s">
        <v>82</v>
      </c>
      <c r="B306" s="102"/>
      <c r="C306" s="106">
        <f>C93+C123+C155+C213++C233+C247+C260+C268+C275+C289+C302</f>
        <v>91975867</v>
      </c>
      <c r="D306" s="106">
        <f>D93+D123+D155+D213++D233+D247+D260+D268+D275+D289+D302</f>
        <v>102785174</v>
      </c>
      <c r="E306" s="106">
        <f>E93+E123+E155+E213++E233+E247+E260+E268+E275+E289++E298</f>
        <v>79453214</v>
      </c>
      <c r="F306" s="320">
        <f t="shared" si="5"/>
        <v>77.30026705991664</v>
      </c>
      <c r="G306" s="12"/>
    </row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</sheetData>
  <sheetProtection/>
  <mergeCells count="2">
    <mergeCell ref="A1:E1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fitToHeight="3" fitToWidth="1" horizontalDpi="600" verticalDpi="600" orientation="portrait" paperSize="9" scale="75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172"/>
  <sheetViews>
    <sheetView zoomScalePageLayoutView="0" workbookViewId="0" topLeftCell="A130">
      <selection activeCell="E152" sqref="E152"/>
    </sheetView>
  </sheetViews>
  <sheetFormatPr defaultColWidth="9.140625" defaultRowHeight="15"/>
  <cols>
    <col min="1" max="1" width="58.7109375" style="16" customWidth="1"/>
    <col min="2" max="2" width="5.7109375" style="100" customWidth="1"/>
    <col min="3" max="5" width="13.7109375" style="41" customWidth="1"/>
    <col min="6" max="6" width="10.8515625" style="16" customWidth="1"/>
    <col min="7" max="7" width="9.140625" style="16" customWidth="1"/>
    <col min="8" max="8" width="11.421875" style="16" customWidth="1"/>
    <col min="9" max="9" width="11.57421875" style="16" customWidth="1"/>
    <col min="10" max="10" width="9.140625" style="16" customWidth="1"/>
    <col min="11" max="11" width="10.140625" style="16" bestFit="1" customWidth="1"/>
    <col min="12" max="16384" width="9.140625" style="16" customWidth="1"/>
  </cols>
  <sheetData>
    <row r="1" spans="1:5" ht="32.25" customHeight="1">
      <c r="A1" s="401" t="s">
        <v>490</v>
      </c>
      <c r="B1" s="401"/>
      <c r="C1" s="401"/>
      <c r="D1" s="401"/>
      <c r="E1" s="401"/>
    </row>
    <row r="2" spans="1:5" ht="15.75">
      <c r="A2" s="361" t="s">
        <v>433</v>
      </c>
      <c r="B2" s="361"/>
      <c r="C2" s="361"/>
      <c r="D2" s="45"/>
      <c r="E2" s="16"/>
    </row>
    <row r="3" spans="1:5" ht="15.75">
      <c r="A3" s="45"/>
      <c r="C3" s="45"/>
      <c r="D3" s="45"/>
      <c r="E3" s="45"/>
    </row>
    <row r="4" spans="1:6" s="10" customFormat="1" ht="31.5">
      <c r="A4" s="17" t="s">
        <v>9</v>
      </c>
      <c r="B4" s="17" t="s">
        <v>125</v>
      </c>
      <c r="C4" s="40" t="s">
        <v>4</v>
      </c>
      <c r="D4" s="40" t="s">
        <v>594</v>
      </c>
      <c r="E4" s="40" t="s">
        <v>593</v>
      </c>
      <c r="F4" s="146" t="s">
        <v>889</v>
      </c>
    </row>
    <row r="5" spans="1:6" s="10" customFormat="1" ht="16.5">
      <c r="A5" s="68" t="s">
        <v>80</v>
      </c>
      <c r="B5" s="102"/>
      <c r="C5" s="81"/>
      <c r="D5" s="81"/>
      <c r="E5" s="81"/>
      <c r="F5" s="319"/>
    </row>
    <row r="6" spans="1:6" s="10" customFormat="1" ht="15.75">
      <c r="A6" s="67" t="s">
        <v>73</v>
      </c>
      <c r="B6" s="101"/>
      <c r="C6" s="81"/>
      <c r="D6" s="81"/>
      <c r="E6" s="81"/>
      <c r="F6" s="319"/>
    </row>
    <row r="7" spans="1:11" s="10" customFormat="1" ht="15.75">
      <c r="A7" s="43" t="s">
        <v>153</v>
      </c>
      <c r="B7" s="101"/>
      <c r="C7" s="83">
        <f>SUM(C8:C10)</f>
        <v>27343470</v>
      </c>
      <c r="D7" s="83">
        <f>SUM(D8:D10)</f>
        <v>27929204</v>
      </c>
      <c r="E7" s="83">
        <f>SUM(E8:E10)</f>
        <v>27037458</v>
      </c>
      <c r="F7" s="320">
        <f>E7/D7*100</f>
        <v>96.80711988784213</v>
      </c>
      <c r="K7" s="12"/>
    </row>
    <row r="8" spans="1:11" s="10" customFormat="1" ht="15.75">
      <c r="A8" s="86" t="s">
        <v>373</v>
      </c>
      <c r="B8" s="99">
        <v>1</v>
      </c>
      <c r="C8" s="81">
        <f>COFOG!C56</f>
        <v>0</v>
      </c>
      <c r="D8" s="81"/>
      <c r="E8" s="81">
        <f>COFOG!E56</f>
        <v>0</v>
      </c>
      <c r="F8" s="320"/>
      <c r="K8" s="12"/>
    </row>
    <row r="9" spans="1:11" s="10" customFormat="1" ht="15.75">
      <c r="A9" s="86" t="s">
        <v>217</v>
      </c>
      <c r="B9" s="99">
        <v>2</v>
      </c>
      <c r="C9" s="81">
        <f>COFOG!C57</f>
        <v>25957870</v>
      </c>
      <c r="D9" s="81">
        <f>COFOG!D57</f>
        <v>26458920</v>
      </c>
      <c r="E9" s="81">
        <f>COFOG!E57</f>
        <v>25690638</v>
      </c>
      <c r="F9" s="320">
        <f aca="true" t="shared" si="0" ref="F9:F72">E9/D9*100</f>
        <v>97.09632139180285</v>
      </c>
      <c r="K9" s="12"/>
    </row>
    <row r="10" spans="1:11" s="10" customFormat="1" ht="15.75">
      <c r="A10" s="86" t="s">
        <v>109</v>
      </c>
      <c r="B10" s="99">
        <v>3</v>
      </c>
      <c r="C10" s="81">
        <f>COFOG!C58</f>
        <v>1385600</v>
      </c>
      <c r="D10" s="81">
        <f>COFOG!D58</f>
        <v>1470284</v>
      </c>
      <c r="E10" s="81">
        <f>COFOG!E58</f>
        <v>1346820</v>
      </c>
      <c r="F10" s="320">
        <f t="shared" si="0"/>
        <v>91.60271076880385</v>
      </c>
      <c r="K10" s="12"/>
    </row>
    <row r="11" spans="1:11" s="10" customFormat="1" ht="31.5">
      <c r="A11" s="43" t="s">
        <v>155</v>
      </c>
      <c r="B11" s="101"/>
      <c r="C11" s="83">
        <f>SUM(C12:C14)</f>
        <v>4326980</v>
      </c>
      <c r="D11" s="83">
        <f>SUM(D12:D14)</f>
        <v>4457104</v>
      </c>
      <c r="E11" s="83">
        <f>SUM(E12:E14)</f>
        <v>4184418</v>
      </c>
      <c r="F11" s="320">
        <f t="shared" si="0"/>
        <v>93.88199153531082</v>
      </c>
      <c r="K11" s="12"/>
    </row>
    <row r="12" spans="1:11" s="10" customFormat="1" ht="15.75">
      <c r="A12" s="86" t="s">
        <v>373</v>
      </c>
      <c r="B12" s="99">
        <v>1</v>
      </c>
      <c r="C12" s="81">
        <f>COFOG!F56</f>
        <v>0</v>
      </c>
      <c r="D12" s="81"/>
      <c r="E12" s="81">
        <f>COFOG!H56</f>
        <v>0</v>
      </c>
      <c r="F12" s="320"/>
      <c r="K12" s="12"/>
    </row>
    <row r="13" spans="1:11" s="10" customFormat="1" ht="15.75">
      <c r="A13" s="86" t="s">
        <v>217</v>
      </c>
      <c r="B13" s="99">
        <v>2</v>
      </c>
      <c r="C13" s="81">
        <f>COFOG!F57</f>
        <v>3940783</v>
      </c>
      <c r="D13" s="81">
        <f>COFOG!G57</f>
        <v>4028591</v>
      </c>
      <c r="E13" s="81">
        <f>COFOG!H57</f>
        <v>3816683</v>
      </c>
      <c r="F13" s="320">
        <f t="shared" si="0"/>
        <v>94.73989789482229</v>
      </c>
      <c r="K13" s="12"/>
    </row>
    <row r="14" spans="1:11" s="10" customFormat="1" ht="15.75">
      <c r="A14" s="86" t="s">
        <v>109</v>
      </c>
      <c r="B14" s="99">
        <v>3</v>
      </c>
      <c r="C14" s="81">
        <f>COFOG!F58</f>
        <v>386197</v>
      </c>
      <c r="D14" s="81">
        <f>COFOG!G58</f>
        <v>428513</v>
      </c>
      <c r="E14" s="81">
        <f>COFOG!H58</f>
        <v>367735</v>
      </c>
      <c r="F14" s="320">
        <f t="shared" si="0"/>
        <v>85.8165329873306</v>
      </c>
      <c r="K14" s="12"/>
    </row>
    <row r="15" spans="1:11" s="10" customFormat="1" ht="15.75">
      <c r="A15" s="43" t="s">
        <v>156</v>
      </c>
      <c r="B15" s="101"/>
      <c r="C15" s="83">
        <f>SUM(C16:C18)</f>
        <v>14126051</v>
      </c>
      <c r="D15" s="83">
        <f>SUM(D16:D18)</f>
        <v>15517961</v>
      </c>
      <c r="E15" s="83">
        <f>SUM(E16:E18)</f>
        <v>13230705</v>
      </c>
      <c r="F15" s="320">
        <f t="shared" si="0"/>
        <v>85.26058932613634</v>
      </c>
      <c r="K15" s="12"/>
    </row>
    <row r="16" spans="1:11" s="10" customFormat="1" ht="15.75">
      <c r="A16" s="86" t="s">
        <v>373</v>
      </c>
      <c r="B16" s="99">
        <v>1</v>
      </c>
      <c r="C16" s="81">
        <f>COFOG!I56</f>
        <v>0</v>
      </c>
      <c r="D16" s="81"/>
      <c r="E16" s="81">
        <f>COFOG!K56</f>
        <v>0</v>
      </c>
      <c r="F16" s="320"/>
      <c r="K16" s="12"/>
    </row>
    <row r="17" spans="1:11" s="10" customFormat="1" ht="15.75">
      <c r="A17" s="86" t="s">
        <v>217</v>
      </c>
      <c r="B17" s="99">
        <v>2</v>
      </c>
      <c r="C17" s="81">
        <f>COFOG!I57</f>
        <v>14126051</v>
      </c>
      <c r="D17" s="81">
        <f>COFOG!J57</f>
        <v>15517961</v>
      </c>
      <c r="E17" s="81">
        <f>COFOG!K57</f>
        <v>13230705</v>
      </c>
      <c r="F17" s="320">
        <f t="shared" si="0"/>
        <v>85.26058932613634</v>
      </c>
      <c r="K17" s="12"/>
    </row>
    <row r="18" spans="1:11" s="10" customFormat="1" ht="15.75">
      <c r="A18" s="86" t="s">
        <v>109</v>
      </c>
      <c r="B18" s="99">
        <v>3</v>
      </c>
      <c r="C18" s="81">
        <f>COFOG!I58</f>
        <v>0</v>
      </c>
      <c r="D18" s="81"/>
      <c r="E18" s="81">
        <f>COFOG!K58</f>
        <v>0</v>
      </c>
      <c r="F18" s="320"/>
      <c r="K18" s="12"/>
    </row>
    <row r="19" spans="1:11" s="10" customFormat="1" ht="15.75">
      <c r="A19" s="67" t="s">
        <v>157</v>
      </c>
      <c r="B19" s="101"/>
      <c r="C19" s="81"/>
      <c r="D19" s="81"/>
      <c r="E19" s="81"/>
      <c r="F19" s="320"/>
      <c r="K19" s="12"/>
    </row>
    <row r="20" spans="1:11" s="10" customFormat="1" ht="31.5">
      <c r="A20" s="108" t="s">
        <v>160</v>
      </c>
      <c r="B20" s="101"/>
      <c r="C20" s="81">
        <f>SUM(C21:C22)</f>
        <v>278400</v>
      </c>
      <c r="D20" s="81">
        <f>SUM(D21:D22)</f>
        <v>278400</v>
      </c>
      <c r="E20" s="81">
        <f>SUM(E21:E22)</f>
        <v>162400</v>
      </c>
      <c r="F20" s="320">
        <f t="shared" si="0"/>
        <v>58.333333333333336</v>
      </c>
      <c r="K20" s="12"/>
    </row>
    <row r="21" spans="1:11" s="10" customFormat="1" ht="47.25">
      <c r="A21" s="86" t="s">
        <v>166</v>
      </c>
      <c r="B21" s="101">
        <v>2</v>
      </c>
      <c r="C21" s="81">
        <v>278400</v>
      </c>
      <c r="D21" s="81">
        <v>278400</v>
      </c>
      <c r="E21" s="81">
        <v>162400</v>
      </c>
      <c r="F21" s="320">
        <f t="shared" si="0"/>
        <v>58.333333333333336</v>
      </c>
      <c r="K21" s="12"/>
    </row>
    <row r="22" spans="1:11" s="10" customFormat="1" ht="15.75" hidden="1">
      <c r="A22" s="86" t="s">
        <v>167</v>
      </c>
      <c r="B22" s="101">
        <v>2</v>
      </c>
      <c r="C22" s="81"/>
      <c r="D22" s="81"/>
      <c r="E22" s="81"/>
      <c r="F22" s="320" t="e">
        <f t="shared" si="0"/>
        <v>#DIV/0!</v>
      </c>
      <c r="K22" s="12"/>
    </row>
    <row r="23" spans="1:11" s="10" customFormat="1" ht="15.75">
      <c r="A23" s="109" t="s">
        <v>158</v>
      </c>
      <c r="B23" s="101"/>
      <c r="C23" s="81">
        <f>SUM(C20:C20)</f>
        <v>278400</v>
      </c>
      <c r="D23" s="81">
        <f>SUM(D20:D20)</f>
        <v>278400</v>
      </c>
      <c r="E23" s="81">
        <f>SUM(E20:E20)</f>
        <v>162400</v>
      </c>
      <c r="F23" s="320">
        <f t="shared" si="0"/>
        <v>58.333333333333336</v>
      </c>
      <c r="K23" s="12"/>
    </row>
    <row r="24" spans="1:11" s="10" customFormat="1" ht="15.75" hidden="1">
      <c r="A24" s="63" t="s">
        <v>168</v>
      </c>
      <c r="B24" s="101"/>
      <c r="C24" s="81"/>
      <c r="D24" s="81"/>
      <c r="E24" s="81"/>
      <c r="F24" s="320" t="e">
        <f t="shared" si="0"/>
        <v>#DIV/0!</v>
      </c>
      <c r="K24" s="12"/>
    </row>
    <row r="25" spans="1:11" s="10" customFormat="1" ht="47.25" hidden="1">
      <c r="A25" s="107" t="s">
        <v>165</v>
      </c>
      <c r="B25" s="101">
        <v>2</v>
      </c>
      <c r="C25" s="81"/>
      <c r="D25" s="81"/>
      <c r="E25" s="81"/>
      <c r="F25" s="320" t="e">
        <f t="shared" si="0"/>
        <v>#DIV/0!</v>
      </c>
      <c r="K25" s="12"/>
    </row>
    <row r="26" spans="1:11" s="10" customFormat="1" ht="47.25" hidden="1">
      <c r="A26" s="107" t="s">
        <v>165</v>
      </c>
      <c r="B26" s="101">
        <v>3</v>
      </c>
      <c r="C26" s="81"/>
      <c r="D26" s="81"/>
      <c r="E26" s="81"/>
      <c r="F26" s="320" t="e">
        <f t="shared" si="0"/>
        <v>#DIV/0!</v>
      </c>
      <c r="K26" s="12"/>
    </row>
    <row r="27" spans="1:11" s="10" customFormat="1" ht="15.75">
      <c r="A27" s="109" t="s">
        <v>164</v>
      </c>
      <c r="B27" s="101"/>
      <c r="C27" s="81">
        <f>SUM(C25:C26)</f>
        <v>0</v>
      </c>
      <c r="D27" s="81"/>
      <c r="E27" s="81">
        <f>SUM(E25:E26)</f>
        <v>0</v>
      </c>
      <c r="F27" s="320"/>
      <c r="K27" s="12"/>
    </row>
    <row r="28" spans="1:11" s="10" customFormat="1" ht="31.5">
      <c r="A28" s="108" t="s">
        <v>161</v>
      </c>
      <c r="B28" s="101"/>
      <c r="C28" s="81">
        <f>SUM(C29:C29)</f>
        <v>0</v>
      </c>
      <c r="D28" s="81">
        <f>SUM(D29:D29)</f>
        <v>781050</v>
      </c>
      <c r="E28" s="81">
        <f>SUM(E29:E29)</f>
        <v>781050</v>
      </c>
      <c r="F28" s="320">
        <f t="shared" si="0"/>
        <v>100</v>
      </c>
      <c r="K28" s="12"/>
    </row>
    <row r="29" spans="1:11" s="10" customFormat="1" ht="15.75">
      <c r="A29" s="86" t="s">
        <v>404</v>
      </c>
      <c r="B29" s="101">
        <v>2</v>
      </c>
      <c r="C29" s="81"/>
      <c r="D29" s="81">
        <v>781050</v>
      </c>
      <c r="E29" s="81">
        <v>781050</v>
      </c>
      <c r="F29" s="320">
        <f t="shared" si="0"/>
        <v>100</v>
      </c>
      <c r="K29" s="12"/>
    </row>
    <row r="30" spans="1:11" s="10" customFormat="1" ht="15.75" hidden="1">
      <c r="A30" s="86" t="s">
        <v>162</v>
      </c>
      <c r="B30" s="101">
        <v>2</v>
      </c>
      <c r="C30" s="81"/>
      <c r="D30" s="81"/>
      <c r="E30" s="81"/>
      <c r="F30" s="320" t="e">
        <f t="shared" si="0"/>
        <v>#DIV/0!</v>
      </c>
      <c r="K30" s="12"/>
    </row>
    <row r="31" spans="1:11" s="10" customFormat="1" ht="31.5" hidden="1">
      <c r="A31" s="86" t="s">
        <v>163</v>
      </c>
      <c r="B31" s="101">
        <v>2</v>
      </c>
      <c r="C31" s="81"/>
      <c r="D31" s="81"/>
      <c r="E31" s="81"/>
      <c r="F31" s="320" t="e">
        <f t="shared" si="0"/>
        <v>#DIV/0!</v>
      </c>
      <c r="K31" s="12"/>
    </row>
    <row r="32" spans="1:11" s="10" customFormat="1" ht="15.75">
      <c r="A32" s="86" t="s">
        <v>380</v>
      </c>
      <c r="B32" s="101"/>
      <c r="C32" s="81">
        <f>C33+C48</f>
        <v>2355200</v>
      </c>
      <c r="D32" s="81">
        <f>D33+D48</f>
        <v>2595900</v>
      </c>
      <c r="E32" s="81">
        <f>E33+E48</f>
        <v>2438100</v>
      </c>
      <c r="F32" s="320">
        <f t="shared" si="0"/>
        <v>93.92118340459956</v>
      </c>
      <c r="K32" s="12"/>
    </row>
    <row r="33" spans="1:11" s="10" customFormat="1" ht="15.75">
      <c r="A33" s="86" t="s">
        <v>381</v>
      </c>
      <c r="B33" s="101"/>
      <c r="C33" s="81">
        <f>SUM(C34:C47)</f>
        <v>2355200</v>
      </c>
      <c r="D33" s="81">
        <f>SUM(D34:D47)</f>
        <v>2575900</v>
      </c>
      <c r="E33" s="81">
        <f>SUM(E34:E47)</f>
        <v>2419050</v>
      </c>
      <c r="F33" s="320">
        <f t="shared" si="0"/>
        <v>93.91086610505066</v>
      </c>
      <c r="K33" s="12"/>
    </row>
    <row r="34" spans="1:11" s="10" customFormat="1" ht="15.75">
      <c r="A34" s="86" t="s">
        <v>383</v>
      </c>
      <c r="B34" s="101">
        <v>2</v>
      </c>
      <c r="C34" s="81">
        <v>60000</v>
      </c>
      <c r="D34" s="81">
        <v>60000</v>
      </c>
      <c r="E34" s="81">
        <v>29000</v>
      </c>
      <c r="F34" s="320">
        <f t="shared" si="0"/>
        <v>48.333333333333336</v>
      </c>
      <c r="K34" s="12"/>
    </row>
    <row r="35" spans="1:11" s="10" customFormat="1" ht="47.25">
      <c r="A35" s="86" t="s">
        <v>391</v>
      </c>
      <c r="B35" s="101">
        <v>2</v>
      </c>
      <c r="C35" s="81">
        <v>1225200</v>
      </c>
      <c r="D35" s="81">
        <v>1370900</v>
      </c>
      <c r="E35" s="81">
        <v>1361050</v>
      </c>
      <c r="F35" s="320">
        <f t="shared" si="0"/>
        <v>99.28149390911081</v>
      </c>
      <c r="K35" s="12"/>
    </row>
    <row r="36" spans="1:11" s="10" customFormat="1" ht="31.5">
      <c r="A36" s="86" t="s">
        <v>509</v>
      </c>
      <c r="B36" s="101">
        <v>2</v>
      </c>
      <c r="C36" s="81">
        <v>400000</v>
      </c>
      <c r="D36" s="81">
        <v>400000</v>
      </c>
      <c r="E36" s="81">
        <v>400000</v>
      </c>
      <c r="F36" s="320">
        <f t="shared" si="0"/>
        <v>100</v>
      </c>
      <c r="K36" s="12"/>
    </row>
    <row r="37" spans="1:11" s="10" customFormat="1" ht="31.5" hidden="1">
      <c r="A37" s="86" t="s">
        <v>384</v>
      </c>
      <c r="B37" s="101">
        <v>2</v>
      </c>
      <c r="C37" s="81"/>
      <c r="D37" s="81"/>
      <c r="E37" s="81"/>
      <c r="F37" s="320" t="e">
        <f t="shared" si="0"/>
        <v>#DIV/0!</v>
      </c>
      <c r="K37" s="12"/>
    </row>
    <row r="38" spans="1:11" s="10" customFormat="1" ht="31.5">
      <c r="A38" s="86" t="s">
        <v>392</v>
      </c>
      <c r="B38" s="101">
        <v>2</v>
      </c>
      <c r="C38" s="81"/>
      <c r="D38" s="81">
        <v>50000</v>
      </c>
      <c r="E38" s="81">
        <v>50000</v>
      </c>
      <c r="F38" s="320">
        <f t="shared" si="0"/>
        <v>100</v>
      </c>
      <c r="K38" s="12"/>
    </row>
    <row r="39" spans="1:11" s="10" customFormat="1" ht="31.5">
      <c r="A39" s="86" t="s">
        <v>390</v>
      </c>
      <c r="B39" s="101">
        <v>2</v>
      </c>
      <c r="C39" s="81">
        <v>100000</v>
      </c>
      <c r="D39" s="81">
        <v>100000</v>
      </c>
      <c r="E39" s="81">
        <v>60000</v>
      </c>
      <c r="F39" s="320">
        <f t="shared" si="0"/>
        <v>60</v>
      </c>
      <c r="K39" s="12"/>
    </row>
    <row r="40" spans="1:11" s="10" customFormat="1" ht="18" customHeight="1" hidden="1">
      <c r="A40" s="86" t="s">
        <v>389</v>
      </c>
      <c r="B40" s="101">
        <v>2</v>
      </c>
      <c r="C40" s="81"/>
      <c r="D40" s="81"/>
      <c r="E40" s="81"/>
      <c r="F40" s="320" t="e">
        <f t="shared" si="0"/>
        <v>#DIV/0!</v>
      </c>
      <c r="K40" s="12"/>
    </row>
    <row r="41" spans="1:11" s="10" customFormat="1" ht="15.75">
      <c r="A41" s="86" t="s">
        <v>388</v>
      </c>
      <c r="B41" s="101">
        <v>2</v>
      </c>
      <c r="C41" s="81">
        <v>195000</v>
      </c>
      <c r="D41" s="81">
        <v>300000</v>
      </c>
      <c r="E41" s="81">
        <v>244000</v>
      </c>
      <c r="F41" s="320">
        <f t="shared" si="0"/>
        <v>81.33333333333333</v>
      </c>
      <c r="K41" s="12"/>
    </row>
    <row r="42" spans="1:11" s="10" customFormat="1" ht="31.5">
      <c r="A42" s="86" t="s">
        <v>387</v>
      </c>
      <c r="B42" s="101">
        <v>2</v>
      </c>
      <c r="C42" s="81">
        <v>80000</v>
      </c>
      <c r="D42" s="81">
        <v>20000</v>
      </c>
      <c r="E42" s="81">
        <v>0</v>
      </c>
      <c r="F42" s="320">
        <f t="shared" si="0"/>
        <v>0</v>
      </c>
      <c r="K42" s="12"/>
    </row>
    <row r="43" spans="1:11" s="10" customFormat="1" ht="31.5">
      <c r="A43" s="86" t="s">
        <v>386</v>
      </c>
      <c r="B43" s="101">
        <v>2</v>
      </c>
      <c r="C43" s="81">
        <v>270000</v>
      </c>
      <c r="D43" s="81">
        <v>240000</v>
      </c>
      <c r="E43" s="81">
        <v>240000</v>
      </c>
      <c r="F43" s="320">
        <f t="shared" si="0"/>
        <v>100</v>
      </c>
      <c r="K43" s="12"/>
    </row>
    <row r="44" spans="1:11" s="10" customFormat="1" ht="15.75">
      <c r="A44" s="86" t="s">
        <v>437</v>
      </c>
      <c r="B44" s="101">
        <v>2</v>
      </c>
      <c r="C44" s="81">
        <v>25000</v>
      </c>
      <c r="D44" s="81">
        <v>35000</v>
      </c>
      <c r="E44" s="81">
        <v>35000</v>
      </c>
      <c r="F44" s="320">
        <f t="shared" si="0"/>
        <v>100</v>
      </c>
      <c r="K44" s="12"/>
    </row>
    <row r="45" spans="1:11" s="10" customFormat="1" ht="0.75" customHeight="1">
      <c r="A45" s="86" t="s">
        <v>385</v>
      </c>
      <c r="B45" s="101">
        <v>2</v>
      </c>
      <c r="C45" s="81"/>
      <c r="D45" s="81"/>
      <c r="E45" s="81"/>
      <c r="F45" s="320" t="e">
        <f t="shared" si="0"/>
        <v>#DIV/0!</v>
      </c>
      <c r="K45" s="12"/>
    </row>
    <row r="46" spans="1:11" s="10" customFormat="1" ht="16.5" customHeight="1" hidden="1">
      <c r="A46" s="86" t="s">
        <v>393</v>
      </c>
      <c r="B46" s="101">
        <v>2</v>
      </c>
      <c r="C46" s="81"/>
      <c r="D46" s="81"/>
      <c r="E46" s="81"/>
      <c r="F46" s="320" t="e">
        <f t="shared" si="0"/>
        <v>#DIV/0!</v>
      </c>
      <c r="K46" s="12"/>
    </row>
    <row r="47" spans="1:11" s="10" customFormat="1" ht="19.5" customHeight="1" hidden="1">
      <c r="A47" s="86" t="s">
        <v>394</v>
      </c>
      <c r="B47" s="101">
        <v>2</v>
      </c>
      <c r="C47" s="81"/>
      <c r="D47" s="81"/>
      <c r="E47" s="81"/>
      <c r="F47" s="320" t="e">
        <f t="shared" si="0"/>
        <v>#DIV/0!</v>
      </c>
      <c r="K47" s="12"/>
    </row>
    <row r="48" spans="1:11" s="10" customFormat="1" ht="15.75">
      <c r="A48" s="86" t="s">
        <v>382</v>
      </c>
      <c r="B48" s="101"/>
      <c r="C48" s="81">
        <f>SUM(C49:C58)</f>
        <v>0</v>
      </c>
      <c r="D48" s="81">
        <f>SUM(D49:D58)</f>
        <v>20000</v>
      </c>
      <c r="E48" s="81">
        <f>SUM(E49:E58)</f>
        <v>19050</v>
      </c>
      <c r="F48" s="320">
        <f t="shared" si="0"/>
        <v>95.25</v>
      </c>
      <c r="K48" s="12"/>
    </row>
    <row r="49" spans="1:11" s="10" customFormat="1" ht="15.75" hidden="1">
      <c r="A49" s="86" t="s">
        <v>395</v>
      </c>
      <c r="B49" s="101">
        <v>2</v>
      </c>
      <c r="C49" s="81"/>
      <c r="D49" s="81"/>
      <c r="E49" s="81"/>
      <c r="F49" s="320" t="e">
        <f t="shared" si="0"/>
        <v>#DIV/0!</v>
      </c>
      <c r="K49" s="12"/>
    </row>
    <row r="50" spans="1:11" s="10" customFormat="1" ht="31.5" hidden="1">
      <c r="A50" s="86" t="s">
        <v>396</v>
      </c>
      <c r="B50" s="101">
        <v>2</v>
      </c>
      <c r="C50" s="81"/>
      <c r="D50" s="81"/>
      <c r="E50" s="81"/>
      <c r="F50" s="320" t="e">
        <f t="shared" si="0"/>
        <v>#DIV/0!</v>
      </c>
      <c r="K50" s="12"/>
    </row>
    <row r="51" spans="1:11" s="10" customFormat="1" ht="1.5" customHeight="1">
      <c r="A51" s="86" t="s">
        <v>397</v>
      </c>
      <c r="B51" s="101">
        <v>2</v>
      </c>
      <c r="C51" s="81"/>
      <c r="D51" s="81"/>
      <c r="E51" s="81"/>
      <c r="F51" s="320" t="e">
        <f t="shared" si="0"/>
        <v>#DIV/0!</v>
      </c>
      <c r="K51" s="12"/>
    </row>
    <row r="52" spans="1:11" s="10" customFormat="1" ht="15.75">
      <c r="A52" s="86" t="s">
        <v>398</v>
      </c>
      <c r="B52" s="101">
        <v>2</v>
      </c>
      <c r="C52" s="81"/>
      <c r="D52" s="81">
        <v>20000</v>
      </c>
      <c r="E52" s="81">
        <v>19050</v>
      </c>
      <c r="F52" s="320">
        <f t="shared" si="0"/>
        <v>95.25</v>
      </c>
      <c r="K52" s="12"/>
    </row>
    <row r="53" spans="1:11" s="10" customFormat="1" ht="15.75" hidden="1">
      <c r="A53" s="86" t="s">
        <v>399</v>
      </c>
      <c r="B53" s="101">
        <v>2</v>
      </c>
      <c r="C53" s="81"/>
      <c r="D53" s="81"/>
      <c r="E53" s="81"/>
      <c r="F53" s="320" t="e">
        <f t="shared" si="0"/>
        <v>#DIV/0!</v>
      </c>
      <c r="K53" s="12"/>
    </row>
    <row r="54" spans="1:11" s="10" customFormat="1" ht="15.75" hidden="1">
      <c r="A54" s="86" t="s">
        <v>400</v>
      </c>
      <c r="B54" s="101">
        <v>2</v>
      </c>
      <c r="C54" s="81"/>
      <c r="D54" s="81"/>
      <c r="E54" s="81"/>
      <c r="F54" s="320" t="e">
        <f t="shared" si="0"/>
        <v>#DIV/0!</v>
      </c>
      <c r="K54" s="12"/>
    </row>
    <row r="55" spans="1:11" s="10" customFormat="1" ht="15.75" hidden="1">
      <c r="A55" s="86" t="s">
        <v>401</v>
      </c>
      <c r="B55" s="101">
        <v>2</v>
      </c>
      <c r="C55" s="81"/>
      <c r="D55" s="81"/>
      <c r="E55" s="81"/>
      <c r="F55" s="320" t="e">
        <f t="shared" si="0"/>
        <v>#DIV/0!</v>
      </c>
      <c r="K55" s="12"/>
    </row>
    <row r="56" spans="1:11" s="10" customFormat="1" ht="15.75" hidden="1">
      <c r="A56" s="86" t="s">
        <v>436</v>
      </c>
      <c r="B56" s="101">
        <v>2</v>
      </c>
      <c r="C56" s="81"/>
      <c r="D56" s="81"/>
      <c r="E56" s="81"/>
      <c r="F56" s="320" t="e">
        <f t="shared" si="0"/>
        <v>#DIV/0!</v>
      </c>
      <c r="K56" s="12"/>
    </row>
    <row r="57" spans="1:11" s="10" customFormat="1" ht="15.75" hidden="1">
      <c r="A57" s="86" t="s">
        <v>402</v>
      </c>
      <c r="B57" s="101">
        <v>2</v>
      </c>
      <c r="C57" s="81"/>
      <c r="D57" s="81"/>
      <c r="E57" s="81"/>
      <c r="F57" s="320" t="e">
        <f t="shared" si="0"/>
        <v>#DIV/0!</v>
      </c>
      <c r="K57" s="12"/>
    </row>
    <row r="58" spans="1:11" s="10" customFormat="1" ht="0.75" customHeight="1">
      <c r="A58" s="86" t="s">
        <v>403</v>
      </c>
      <c r="B58" s="101">
        <v>2</v>
      </c>
      <c r="C58" s="81"/>
      <c r="D58" s="81"/>
      <c r="E58" s="81"/>
      <c r="F58" s="320" t="e">
        <f t="shared" si="0"/>
        <v>#DIV/0!</v>
      </c>
      <c r="K58" s="12"/>
    </row>
    <row r="59" spans="1:11" s="10" customFormat="1" ht="15.75">
      <c r="A59" s="109" t="s">
        <v>159</v>
      </c>
      <c r="B59" s="101"/>
      <c r="C59" s="81">
        <f>SUM(C30:C32)+SUM(C28:C28)</f>
        <v>2355200</v>
      </c>
      <c r="D59" s="81">
        <f>SUM(D30:D32)+SUM(D28:D28)</f>
        <v>3376950</v>
      </c>
      <c r="E59" s="81">
        <f>SUM(E30:E32)+SUM(E28:E28)</f>
        <v>3219150</v>
      </c>
      <c r="F59" s="320">
        <f t="shared" si="0"/>
        <v>95.32714431661707</v>
      </c>
      <c r="K59" s="12"/>
    </row>
    <row r="60" spans="1:11" s="10" customFormat="1" ht="15.75">
      <c r="A60" s="43" t="s">
        <v>157</v>
      </c>
      <c r="B60" s="101"/>
      <c r="C60" s="83">
        <f>SUM(C61:C63)</f>
        <v>2633600</v>
      </c>
      <c r="D60" s="83">
        <f>SUM(D61:D63)</f>
        <v>3655350</v>
      </c>
      <c r="E60" s="83">
        <f>SUM(E61:E63)</f>
        <v>3381550</v>
      </c>
      <c r="F60" s="320">
        <f t="shared" si="0"/>
        <v>92.50960920294911</v>
      </c>
      <c r="K60" s="12"/>
    </row>
    <row r="61" spans="1:11" s="10" customFormat="1" ht="15.75">
      <c r="A61" s="86" t="s">
        <v>373</v>
      </c>
      <c r="B61" s="99">
        <v>1</v>
      </c>
      <c r="C61" s="81">
        <f>SUMIF($B$19:$B$60,"1",C$19:C$60)</f>
        <v>0</v>
      </c>
      <c r="D61" s="81"/>
      <c r="E61" s="81">
        <f>SUMIF($B$19:$B$60,"1",E$19:E$60)</f>
        <v>0</v>
      </c>
      <c r="F61" s="320"/>
      <c r="K61" s="12"/>
    </row>
    <row r="62" spans="1:11" s="10" customFormat="1" ht="15.75">
      <c r="A62" s="86" t="s">
        <v>217</v>
      </c>
      <c r="B62" s="99">
        <v>2</v>
      </c>
      <c r="C62" s="81">
        <f>SUMIF($B$19:$B$60,"2",C$19:C$60)</f>
        <v>2633600</v>
      </c>
      <c r="D62" s="81">
        <f>SUMIF($B$19:$B$60,"2",D$19:D$60)</f>
        <v>3655350</v>
      </c>
      <c r="E62" s="81">
        <f>SUMIF($B$19:$B$60,"2",E$19:E$60)</f>
        <v>3381550</v>
      </c>
      <c r="F62" s="320">
        <f t="shared" si="0"/>
        <v>92.50960920294911</v>
      </c>
      <c r="K62" s="12"/>
    </row>
    <row r="63" spans="1:11" s="10" customFormat="1" ht="15.75">
      <c r="A63" s="86" t="s">
        <v>109</v>
      </c>
      <c r="B63" s="99">
        <v>3</v>
      </c>
      <c r="C63" s="81">
        <f>SUMIF($B$19:$B$60,"3",C$19:C$60)</f>
        <v>0</v>
      </c>
      <c r="D63" s="81"/>
      <c r="E63" s="81">
        <f>SUMIF($B$19:$B$60,"3",E$19:E$60)</f>
        <v>0</v>
      </c>
      <c r="F63" s="320"/>
      <c r="K63" s="12"/>
    </row>
    <row r="64" spans="1:11" s="10" customFormat="1" ht="15.75">
      <c r="A64" s="66" t="s">
        <v>218</v>
      </c>
      <c r="B64" s="17"/>
      <c r="C64" s="81"/>
      <c r="D64" s="81"/>
      <c r="E64" s="81"/>
      <c r="F64" s="320"/>
      <c r="K64" s="12"/>
    </row>
    <row r="65" spans="1:11" s="10" customFormat="1" ht="15.75" hidden="1">
      <c r="A65" s="63" t="s">
        <v>171</v>
      </c>
      <c r="B65" s="17"/>
      <c r="C65" s="81"/>
      <c r="D65" s="81"/>
      <c r="E65" s="81"/>
      <c r="F65" s="320" t="e">
        <f t="shared" si="0"/>
        <v>#DIV/0!</v>
      </c>
      <c r="K65" s="12"/>
    </row>
    <row r="66" spans="1:11" s="10" customFormat="1" ht="31.5" hidden="1">
      <c r="A66" s="63" t="s">
        <v>407</v>
      </c>
      <c r="B66" s="17">
        <v>2</v>
      </c>
      <c r="C66" s="81"/>
      <c r="D66" s="81"/>
      <c r="E66" s="81"/>
      <c r="F66" s="320" t="e">
        <f t="shared" si="0"/>
        <v>#DIV/0!</v>
      </c>
      <c r="K66" s="12"/>
    </row>
    <row r="67" spans="1:11" s="10" customFormat="1" ht="31.5" hidden="1">
      <c r="A67" s="63" t="s">
        <v>406</v>
      </c>
      <c r="B67" s="17"/>
      <c r="C67" s="81"/>
      <c r="D67" s="81"/>
      <c r="E67" s="81"/>
      <c r="F67" s="320" t="e">
        <f t="shared" si="0"/>
        <v>#DIV/0!</v>
      </c>
      <c r="K67" s="12"/>
    </row>
    <row r="68" spans="1:11" s="10" customFormat="1" ht="15.75" hidden="1">
      <c r="A68" s="63" t="s">
        <v>405</v>
      </c>
      <c r="B68" s="17"/>
      <c r="C68" s="81"/>
      <c r="D68" s="81"/>
      <c r="E68" s="81"/>
      <c r="F68" s="320" t="e">
        <f t="shared" si="0"/>
        <v>#DIV/0!</v>
      </c>
      <c r="K68" s="12"/>
    </row>
    <row r="69" spans="1:11" s="10" customFormat="1" ht="15.75" hidden="1">
      <c r="A69" s="63"/>
      <c r="B69" s="17"/>
      <c r="C69" s="81"/>
      <c r="D69" s="81"/>
      <c r="E69" s="81"/>
      <c r="F69" s="320" t="e">
        <f t="shared" si="0"/>
        <v>#DIV/0!</v>
      </c>
      <c r="K69" s="12"/>
    </row>
    <row r="70" spans="1:11" s="10" customFormat="1" ht="31.5" hidden="1">
      <c r="A70" s="63" t="s">
        <v>169</v>
      </c>
      <c r="B70" s="17"/>
      <c r="C70" s="81"/>
      <c r="D70" s="81"/>
      <c r="E70" s="81"/>
      <c r="F70" s="320" t="e">
        <f t="shared" si="0"/>
        <v>#DIV/0!</v>
      </c>
      <c r="K70" s="12"/>
    </row>
    <row r="71" spans="1:11" s="10" customFormat="1" ht="15.75" hidden="1">
      <c r="A71" s="63"/>
      <c r="B71" s="17"/>
      <c r="C71" s="81"/>
      <c r="D71" s="81"/>
      <c r="E71" s="81"/>
      <c r="F71" s="320" t="e">
        <f t="shared" si="0"/>
        <v>#DIV/0!</v>
      </c>
      <c r="K71" s="12"/>
    </row>
    <row r="72" spans="1:11" s="10" customFormat="1" ht="31.5" hidden="1">
      <c r="A72" s="63" t="s">
        <v>170</v>
      </c>
      <c r="B72" s="17"/>
      <c r="C72" s="81"/>
      <c r="D72" s="81"/>
      <c r="E72" s="81"/>
      <c r="F72" s="320" t="e">
        <f t="shared" si="0"/>
        <v>#DIV/0!</v>
      </c>
      <c r="K72" s="12"/>
    </row>
    <row r="73" spans="1:11" s="10" customFormat="1" ht="15.75" hidden="1">
      <c r="A73" s="63"/>
      <c r="B73" s="17"/>
      <c r="C73" s="81"/>
      <c r="D73" s="81"/>
      <c r="E73" s="81"/>
      <c r="F73" s="320" t="e">
        <f aca="true" t="shared" si="1" ref="F73:F135">E73/D73*100</f>
        <v>#DIV/0!</v>
      </c>
      <c r="K73" s="12"/>
    </row>
    <row r="74" spans="1:11" s="10" customFormat="1" ht="31.5" hidden="1">
      <c r="A74" s="63" t="s">
        <v>173</v>
      </c>
      <c r="B74" s="17"/>
      <c r="C74" s="81"/>
      <c r="D74" s="81"/>
      <c r="E74" s="81"/>
      <c r="F74" s="320" t="e">
        <f t="shared" si="1"/>
        <v>#DIV/0!</v>
      </c>
      <c r="K74" s="12"/>
    </row>
    <row r="75" spans="1:11" s="10" customFormat="1" ht="15.75">
      <c r="A75" s="86" t="s">
        <v>129</v>
      </c>
      <c r="B75" s="101">
        <v>2</v>
      </c>
      <c r="C75" s="81">
        <v>180000</v>
      </c>
      <c r="D75" s="81">
        <v>180000</v>
      </c>
      <c r="E75" s="81">
        <v>150000</v>
      </c>
      <c r="F75" s="320">
        <f t="shared" si="1"/>
        <v>83.33333333333334</v>
      </c>
      <c r="K75" s="12"/>
    </row>
    <row r="76" spans="1:11" s="10" customFormat="1" ht="15.75" hidden="1">
      <c r="A76" s="85" t="s">
        <v>104</v>
      </c>
      <c r="B76" s="17"/>
      <c r="C76" s="81"/>
      <c r="D76" s="81"/>
      <c r="E76" s="81"/>
      <c r="F76" s="320" t="e">
        <f t="shared" si="1"/>
        <v>#DIV/0!</v>
      </c>
      <c r="K76" s="12"/>
    </row>
    <row r="77" spans="1:11" s="10" customFormat="1" ht="15.75">
      <c r="A77" s="108" t="s">
        <v>128</v>
      </c>
      <c r="B77" s="17"/>
      <c r="C77" s="81">
        <f>SUM(C75:C76)</f>
        <v>180000</v>
      </c>
      <c r="D77" s="81">
        <f>SUM(D75:D76)</f>
        <v>180000</v>
      </c>
      <c r="E77" s="81">
        <f>SUM(E75:E76)</f>
        <v>150000</v>
      </c>
      <c r="F77" s="320">
        <f t="shared" si="1"/>
        <v>83.33333333333334</v>
      </c>
      <c r="K77" s="12"/>
    </row>
    <row r="78" spans="1:11" s="10" customFormat="1" ht="15.75">
      <c r="A78" s="86" t="s">
        <v>114</v>
      </c>
      <c r="B78" s="17">
        <v>2</v>
      </c>
      <c r="C78" s="81">
        <v>408592</v>
      </c>
      <c r="D78" s="81">
        <v>408592</v>
      </c>
      <c r="E78" s="81">
        <v>408592</v>
      </c>
      <c r="F78" s="320">
        <f t="shared" si="1"/>
        <v>100</v>
      </c>
      <c r="K78" s="12"/>
    </row>
    <row r="79" spans="1:11" s="10" customFormat="1" ht="15.75">
      <c r="A79" s="85" t="s">
        <v>429</v>
      </c>
      <c r="B79" s="101">
        <v>2</v>
      </c>
      <c r="C79" s="81">
        <v>-27243</v>
      </c>
      <c r="D79" s="81">
        <v>-27243</v>
      </c>
      <c r="E79" s="81">
        <v>-27243</v>
      </c>
      <c r="F79" s="320">
        <f t="shared" si="1"/>
        <v>100</v>
      </c>
      <c r="K79" s="12"/>
    </row>
    <row r="80" spans="1:11" s="10" customFormat="1" ht="15.75">
      <c r="A80" s="85" t="s">
        <v>438</v>
      </c>
      <c r="B80" s="101">
        <v>2</v>
      </c>
      <c r="C80" s="81">
        <v>63012</v>
      </c>
      <c r="D80" s="81">
        <v>63012</v>
      </c>
      <c r="E80" s="81">
        <v>63012</v>
      </c>
      <c r="F80" s="320">
        <f t="shared" si="1"/>
        <v>100</v>
      </c>
      <c r="K80" s="12"/>
    </row>
    <row r="81" spans="1:11" s="10" customFormat="1" ht="15.75" hidden="1">
      <c r="A81" s="85" t="s">
        <v>430</v>
      </c>
      <c r="B81" s="101">
        <v>2</v>
      </c>
      <c r="C81" s="81"/>
      <c r="D81" s="81"/>
      <c r="E81" s="81"/>
      <c r="F81" s="320" t="e">
        <f t="shared" si="1"/>
        <v>#DIV/0!</v>
      </c>
      <c r="K81" s="12"/>
    </row>
    <row r="82" spans="1:11" s="10" customFormat="1" ht="15.75" hidden="1">
      <c r="A82" s="85" t="s">
        <v>439</v>
      </c>
      <c r="B82" s="101">
        <v>2</v>
      </c>
      <c r="C82" s="81"/>
      <c r="D82" s="81"/>
      <c r="E82" s="81"/>
      <c r="F82" s="320" t="e">
        <f t="shared" si="1"/>
        <v>#DIV/0!</v>
      </c>
      <c r="K82" s="12"/>
    </row>
    <row r="83" spans="1:11" s="10" customFormat="1" ht="15.75" hidden="1">
      <c r="A83" s="85" t="s">
        <v>431</v>
      </c>
      <c r="B83" s="101">
        <v>2</v>
      </c>
      <c r="C83" s="81"/>
      <c r="D83" s="81"/>
      <c r="E83" s="81"/>
      <c r="F83" s="320" t="e">
        <f t="shared" si="1"/>
        <v>#DIV/0!</v>
      </c>
      <c r="K83" s="12"/>
    </row>
    <row r="84" spans="1:11" s="10" customFormat="1" ht="15.75">
      <c r="A84" s="85" t="s">
        <v>440</v>
      </c>
      <c r="B84" s="101">
        <v>2</v>
      </c>
      <c r="C84" s="81">
        <v>273000</v>
      </c>
      <c r="D84" s="81">
        <v>273000</v>
      </c>
      <c r="E84" s="81">
        <v>159339</v>
      </c>
      <c r="F84" s="320">
        <f t="shared" si="1"/>
        <v>58.36593406593407</v>
      </c>
      <c r="G84" s="12"/>
      <c r="H84" s="12"/>
      <c r="I84" s="12"/>
      <c r="J84" s="12"/>
      <c r="K84" s="12"/>
    </row>
    <row r="85" spans="1:11" s="10" customFormat="1" ht="15.75">
      <c r="A85" s="133" t="s">
        <v>546</v>
      </c>
      <c r="B85" s="101">
        <v>2</v>
      </c>
      <c r="C85" s="81"/>
      <c r="D85" s="81">
        <v>20000</v>
      </c>
      <c r="E85" s="81"/>
      <c r="F85" s="320">
        <f t="shared" si="1"/>
        <v>0</v>
      </c>
      <c r="K85" s="12"/>
    </row>
    <row r="86" spans="1:11" s="10" customFormat="1" ht="13.5" customHeight="1">
      <c r="A86" s="108" t="s">
        <v>174</v>
      </c>
      <c r="B86" s="17"/>
      <c r="C86" s="81">
        <f>SUM(C78:C85)</f>
        <v>717361</v>
      </c>
      <c r="D86" s="81">
        <f>SUM(D78:D85)</f>
        <v>737361</v>
      </c>
      <c r="E86" s="81">
        <f>SUM(E78:E85)</f>
        <v>603700</v>
      </c>
      <c r="F86" s="320">
        <f t="shared" si="1"/>
        <v>81.87305810857912</v>
      </c>
      <c r="K86" s="12"/>
    </row>
    <row r="87" spans="1:11" s="10" customFormat="1" ht="5.25" customHeight="1" hidden="1">
      <c r="A87" s="85" t="s">
        <v>441</v>
      </c>
      <c r="B87" s="101">
        <v>2</v>
      </c>
      <c r="C87" s="81"/>
      <c r="D87" s="81"/>
      <c r="E87" s="81"/>
      <c r="F87" s="320" t="e">
        <f t="shared" si="1"/>
        <v>#DIV/0!</v>
      </c>
      <c r="K87" s="12"/>
    </row>
    <row r="88" spans="1:11" s="10" customFormat="1" ht="15" customHeight="1" hidden="1">
      <c r="A88" s="85" t="s">
        <v>442</v>
      </c>
      <c r="B88" s="101">
        <v>2</v>
      </c>
      <c r="C88" s="81"/>
      <c r="D88" s="81"/>
      <c r="E88" s="81"/>
      <c r="F88" s="320" t="e">
        <f t="shared" si="1"/>
        <v>#DIV/0!</v>
      </c>
      <c r="K88" s="12"/>
    </row>
    <row r="89" spans="1:11" s="10" customFormat="1" ht="13.5" customHeight="1" hidden="1">
      <c r="A89" s="85" t="s">
        <v>443</v>
      </c>
      <c r="B89" s="101">
        <v>2</v>
      </c>
      <c r="C89" s="81"/>
      <c r="D89" s="81"/>
      <c r="E89" s="81"/>
      <c r="F89" s="320" t="e">
        <f t="shared" si="1"/>
        <v>#DIV/0!</v>
      </c>
      <c r="K89" s="12"/>
    </row>
    <row r="90" spans="1:11" s="10" customFormat="1" ht="15.75" customHeight="1" hidden="1">
      <c r="A90" s="85" t="s">
        <v>444</v>
      </c>
      <c r="B90" s="101">
        <v>2</v>
      </c>
      <c r="C90" s="81"/>
      <c r="D90" s="81"/>
      <c r="E90" s="81"/>
      <c r="F90" s="320" t="e">
        <f t="shared" si="1"/>
        <v>#DIV/0!</v>
      </c>
      <c r="K90" s="12"/>
    </row>
    <row r="91" spans="1:11" s="10" customFormat="1" ht="0.75" customHeight="1">
      <c r="A91" s="85" t="s">
        <v>445</v>
      </c>
      <c r="B91" s="101">
        <v>2</v>
      </c>
      <c r="C91" s="81"/>
      <c r="D91" s="81"/>
      <c r="E91" s="81"/>
      <c r="F91" s="320" t="e">
        <f t="shared" si="1"/>
        <v>#DIV/0!</v>
      </c>
      <c r="K91" s="12"/>
    </row>
    <row r="92" spans="1:11" s="10" customFormat="1" ht="15.75">
      <c r="A92" s="85" t="s">
        <v>446</v>
      </c>
      <c r="B92" s="101">
        <v>2</v>
      </c>
      <c r="C92" s="81">
        <v>503057</v>
      </c>
      <c r="D92" s="81">
        <v>503057</v>
      </c>
      <c r="E92" s="81">
        <v>503057</v>
      </c>
      <c r="F92" s="320">
        <f t="shared" si="1"/>
        <v>100</v>
      </c>
      <c r="K92" s="12"/>
    </row>
    <row r="93" spans="1:11" s="10" customFormat="1" ht="15.75">
      <c r="A93" s="85" t="s">
        <v>447</v>
      </c>
      <c r="B93" s="17">
        <v>2</v>
      </c>
      <c r="C93" s="81">
        <v>144556</v>
      </c>
      <c r="D93" s="81">
        <v>144556</v>
      </c>
      <c r="E93" s="81">
        <v>144556</v>
      </c>
      <c r="F93" s="320">
        <f t="shared" si="1"/>
        <v>100</v>
      </c>
      <c r="K93" s="12"/>
    </row>
    <row r="94" spans="1:11" s="10" customFormat="1" ht="15.75">
      <c r="A94" s="85" t="s">
        <v>448</v>
      </c>
      <c r="B94" s="17">
        <v>2</v>
      </c>
      <c r="C94" s="81">
        <v>300000</v>
      </c>
      <c r="D94" s="81">
        <v>300000</v>
      </c>
      <c r="E94" s="81">
        <v>300000</v>
      </c>
      <c r="F94" s="320">
        <f t="shared" si="1"/>
        <v>100</v>
      </c>
      <c r="K94" s="12"/>
    </row>
    <row r="95" spans="1:11" s="10" customFormat="1" ht="15.75">
      <c r="A95" s="85" t="s">
        <v>510</v>
      </c>
      <c r="B95" s="17">
        <v>2</v>
      </c>
      <c r="C95" s="81">
        <v>399000</v>
      </c>
      <c r="D95" s="81"/>
      <c r="E95" s="81"/>
      <c r="F95" s="320"/>
      <c r="K95" s="12"/>
    </row>
    <row r="96" spans="1:11" s="10" customFormat="1" ht="13.5" customHeight="1">
      <c r="A96" s="85" t="s">
        <v>596</v>
      </c>
      <c r="B96" s="17">
        <v>2</v>
      </c>
      <c r="C96" s="81"/>
      <c r="D96" s="81">
        <v>66668</v>
      </c>
      <c r="E96" s="81">
        <v>66668</v>
      </c>
      <c r="F96" s="320">
        <f t="shared" si="1"/>
        <v>100</v>
      </c>
      <c r="K96" s="12"/>
    </row>
    <row r="97" spans="1:11" s="10" customFormat="1" ht="15.75">
      <c r="A97" s="108" t="s">
        <v>175</v>
      </c>
      <c r="B97" s="17"/>
      <c r="C97" s="81">
        <f>SUM(C87:C96)</f>
        <v>1346613</v>
      </c>
      <c r="D97" s="81">
        <f>SUM(D87:D96)</f>
        <v>1014281</v>
      </c>
      <c r="E97" s="81">
        <f>SUM(E87:E96)</f>
        <v>1014281</v>
      </c>
      <c r="F97" s="320">
        <f t="shared" si="1"/>
        <v>100</v>
      </c>
      <c r="K97" s="12"/>
    </row>
    <row r="98" spans="1:11" s="10" customFormat="1" ht="31.5">
      <c r="A98" s="109" t="s">
        <v>172</v>
      </c>
      <c r="B98" s="17"/>
      <c r="C98" s="81">
        <f>C77+C86+C97</f>
        <v>2243974</v>
      </c>
      <c r="D98" s="81">
        <f>D77+D86+D97</f>
        <v>1931642</v>
      </c>
      <c r="E98" s="81">
        <f>E77+E86+E97</f>
        <v>1767981</v>
      </c>
      <c r="F98" s="320">
        <f t="shared" si="1"/>
        <v>91.5273637661637</v>
      </c>
      <c r="K98" s="12"/>
    </row>
    <row r="99" spans="1:11" s="10" customFormat="1" ht="15.75" hidden="1">
      <c r="A99" s="63"/>
      <c r="B99" s="101"/>
      <c r="C99" s="81"/>
      <c r="D99" s="81"/>
      <c r="E99" s="81"/>
      <c r="F99" s="320" t="e">
        <f t="shared" si="1"/>
        <v>#DIV/0!</v>
      </c>
      <c r="K99" s="12"/>
    </row>
    <row r="100" spans="1:11" s="10" customFormat="1" ht="31.5" hidden="1">
      <c r="A100" s="63" t="s">
        <v>176</v>
      </c>
      <c r="B100" s="101"/>
      <c r="C100" s="81"/>
      <c r="D100" s="81"/>
      <c r="E100" s="81"/>
      <c r="F100" s="320" t="e">
        <f t="shared" si="1"/>
        <v>#DIV/0!</v>
      </c>
      <c r="K100" s="12"/>
    </row>
    <row r="101" spans="1:11" s="10" customFormat="1" ht="15.75">
      <c r="A101" s="86" t="s">
        <v>426</v>
      </c>
      <c r="B101" s="101">
        <v>2</v>
      </c>
      <c r="C101" s="81">
        <v>100000</v>
      </c>
      <c r="D101" s="81">
        <v>100000</v>
      </c>
      <c r="E101" s="81">
        <v>60000</v>
      </c>
      <c r="F101" s="320">
        <f t="shared" si="1"/>
        <v>60</v>
      </c>
      <c r="K101" s="12"/>
    </row>
    <row r="102" spans="1:11" s="10" customFormat="1" ht="47.25">
      <c r="A102" s="63" t="s">
        <v>177</v>
      </c>
      <c r="B102" s="101"/>
      <c r="C102" s="81">
        <f>SUM(C101)</f>
        <v>100000</v>
      </c>
      <c r="D102" s="81">
        <f>SUM(D101)</f>
        <v>100000</v>
      </c>
      <c r="E102" s="81">
        <f>SUM(E101)</f>
        <v>60000</v>
      </c>
      <c r="F102" s="320">
        <f t="shared" si="1"/>
        <v>60</v>
      </c>
      <c r="K102" s="12"/>
    </row>
    <row r="103" spans="1:11" s="10" customFormat="1" ht="15.75" hidden="1">
      <c r="A103" s="63" t="s">
        <v>178</v>
      </c>
      <c r="B103" s="101"/>
      <c r="C103" s="81"/>
      <c r="D103" s="81"/>
      <c r="E103" s="81"/>
      <c r="F103" s="320" t="e">
        <f t="shared" si="1"/>
        <v>#DIV/0!</v>
      </c>
      <c r="K103" s="12"/>
    </row>
    <row r="104" spans="1:11" s="10" customFormat="1" ht="15.75" hidden="1">
      <c r="A104" s="63" t="s">
        <v>179</v>
      </c>
      <c r="B104" s="101"/>
      <c r="C104" s="81"/>
      <c r="D104" s="81"/>
      <c r="E104" s="81"/>
      <c r="F104" s="320" t="e">
        <f t="shared" si="1"/>
        <v>#DIV/0!</v>
      </c>
      <c r="K104" s="12"/>
    </row>
    <row r="105" spans="1:11" s="10" customFormat="1" ht="15.75" hidden="1">
      <c r="A105" s="119" t="s">
        <v>428</v>
      </c>
      <c r="B105" s="101">
        <v>2</v>
      </c>
      <c r="C105" s="81"/>
      <c r="D105" s="81"/>
      <c r="E105" s="81"/>
      <c r="F105" s="320" t="e">
        <f t="shared" si="1"/>
        <v>#DIV/0!</v>
      </c>
      <c r="K105" s="12"/>
    </row>
    <row r="106" spans="1:11" s="10" customFormat="1" ht="15.75">
      <c r="A106" s="119" t="s">
        <v>449</v>
      </c>
      <c r="B106" s="101">
        <v>2</v>
      </c>
      <c r="C106" s="81">
        <v>200000</v>
      </c>
      <c r="D106" s="81">
        <v>200000</v>
      </c>
      <c r="E106" s="81"/>
      <c r="F106" s="320">
        <f t="shared" si="1"/>
        <v>0</v>
      </c>
      <c r="K106" s="12"/>
    </row>
    <row r="107" spans="1:11" s="10" customFormat="1" ht="15.75" hidden="1">
      <c r="A107" s="119" t="s">
        <v>427</v>
      </c>
      <c r="B107" s="101">
        <v>2</v>
      </c>
      <c r="C107" s="81"/>
      <c r="D107" s="81"/>
      <c r="E107" s="81"/>
      <c r="F107" s="320" t="e">
        <f t="shared" si="1"/>
        <v>#DIV/0!</v>
      </c>
      <c r="K107" s="12"/>
    </row>
    <row r="108" spans="1:11" s="10" customFormat="1" ht="15.75" hidden="1">
      <c r="A108" s="119" t="s">
        <v>450</v>
      </c>
      <c r="B108" s="101">
        <v>2</v>
      </c>
      <c r="C108" s="81"/>
      <c r="D108" s="81"/>
      <c r="E108" s="81"/>
      <c r="F108" s="320" t="e">
        <f t="shared" si="1"/>
        <v>#DIV/0!</v>
      </c>
      <c r="K108" s="12"/>
    </row>
    <row r="109" spans="1:11" s="10" customFormat="1" ht="15.75">
      <c r="A109" s="110" t="s">
        <v>180</v>
      </c>
      <c r="B109" s="101"/>
      <c r="C109" s="81">
        <f>SUM(C105:C108)</f>
        <v>200000</v>
      </c>
      <c r="D109" s="81">
        <f>SUM(D105:D108)</f>
        <v>200000</v>
      </c>
      <c r="E109" s="81">
        <f>SUM(E105:E108)</f>
        <v>0</v>
      </c>
      <c r="F109" s="320">
        <f t="shared" si="1"/>
        <v>0</v>
      </c>
      <c r="K109" s="12"/>
    </row>
    <row r="110" spans="1:11" s="10" customFormat="1" ht="15.75" hidden="1">
      <c r="A110" s="86" t="s">
        <v>127</v>
      </c>
      <c r="B110" s="101">
        <v>2</v>
      </c>
      <c r="C110" s="81"/>
      <c r="D110" s="81"/>
      <c r="E110" s="81"/>
      <c r="F110" s="320" t="e">
        <f t="shared" si="1"/>
        <v>#DIV/0!</v>
      </c>
      <c r="K110" s="12"/>
    </row>
    <row r="111" spans="1:11" s="10" customFormat="1" ht="15.75" hidden="1">
      <c r="A111" s="86"/>
      <c r="B111" s="101"/>
      <c r="C111" s="81"/>
      <c r="D111" s="81"/>
      <c r="E111" s="81"/>
      <c r="F111" s="320" t="e">
        <f t="shared" si="1"/>
        <v>#DIV/0!</v>
      </c>
      <c r="K111" s="12"/>
    </row>
    <row r="112" spans="1:11" s="10" customFormat="1" ht="15.75" hidden="1">
      <c r="A112" s="110" t="s">
        <v>126</v>
      </c>
      <c r="B112" s="101"/>
      <c r="C112" s="81">
        <f>SUM(C110:C111)</f>
        <v>0</v>
      </c>
      <c r="D112" s="81"/>
      <c r="E112" s="81">
        <f>SUM(E110:E111)</f>
        <v>0</v>
      </c>
      <c r="F112" s="320" t="e">
        <f t="shared" si="1"/>
        <v>#DIV/0!</v>
      </c>
      <c r="K112" s="12"/>
    </row>
    <row r="113" spans="1:11" s="10" customFormat="1" ht="15.75" hidden="1">
      <c r="A113" s="86"/>
      <c r="B113" s="101"/>
      <c r="C113" s="81"/>
      <c r="D113" s="81"/>
      <c r="E113" s="81"/>
      <c r="F113" s="320" t="e">
        <f t="shared" si="1"/>
        <v>#DIV/0!</v>
      </c>
      <c r="K113" s="12"/>
    </row>
    <row r="114" spans="1:11" s="10" customFormat="1" ht="15.75">
      <c r="A114" s="86" t="s">
        <v>451</v>
      </c>
      <c r="B114" s="101">
        <v>2</v>
      </c>
      <c r="C114" s="81"/>
      <c r="D114" s="81">
        <v>1318400</v>
      </c>
      <c r="E114" s="81">
        <v>1318400</v>
      </c>
      <c r="F114" s="320">
        <f t="shared" si="1"/>
        <v>100</v>
      </c>
      <c r="K114" s="12"/>
    </row>
    <row r="115" spans="1:11" s="10" customFormat="1" ht="15.75">
      <c r="A115" s="110" t="s">
        <v>181</v>
      </c>
      <c r="B115" s="101"/>
      <c r="C115" s="81">
        <f>SUM(C113:C114)</f>
        <v>0</v>
      </c>
      <c r="D115" s="81">
        <f>SUM(D113:D114)</f>
        <v>1318400</v>
      </c>
      <c r="E115" s="81">
        <f>SUM(E113:E114)</f>
        <v>1318400</v>
      </c>
      <c r="F115" s="320">
        <f t="shared" si="1"/>
        <v>100</v>
      </c>
      <c r="K115" s="12"/>
    </row>
    <row r="116" spans="1:11" s="10" customFormat="1" ht="15.75" hidden="1">
      <c r="A116" s="67"/>
      <c r="B116" s="101"/>
      <c r="C116" s="81"/>
      <c r="D116" s="81"/>
      <c r="E116" s="81"/>
      <c r="F116" s="320" t="e">
        <f t="shared" si="1"/>
        <v>#DIV/0!</v>
      </c>
      <c r="K116" s="12"/>
    </row>
    <row r="117" spans="1:11" s="10" customFormat="1" ht="15.75" hidden="1">
      <c r="A117" s="63"/>
      <c r="B117" s="101"/>
      <c r="C117" s="81"/>
      <c r="D117" s="81"/>
      <c r="E117" s="81"/>
      <c r="F117" s="320" t="e">
        <f t="shared" si="1"/>
        <v>#DIV/0!</v>
      </c>
      <c r="K117" s="12"/>
    </row>
    <row r="118" spans="1:11" s="10" customFormat="1" ht="31.5">
      <c r="A118" s="109" t="s">
        <v>408</v>
      </c>
      <c r="B118" s="101"/>
      <c r="C118" s="81">
        <f>C109+C112+C115</f>
        <v>200000</v>
      </c>
      <c r="D118" s="81">
        <f>D109+D112+D115</f>
        <v>1518400</v>
      </c>
      <c r="E118" s="81">
        <f>E109+E112+E115</f>
        <v>1318400</v>
      </c>
      <c r="F118" s="320">
        <f t="shared" si="1"/>
        <v>86.82824025289779</v>
      </c>
      <c r="K118" s="12"/>
    </row>
    <row r="119" spans="1:11" s="10" customFormat="1" ht="15.75">
      <c r="A119" s="86" t="s">
        <v>200</v>
      </c>
      <c r="B119" s="101">
        <v>2</v>
      </c>
      <c r="C119" s="81">
        <v>255155</v>
      </c>
      <c r="D119" s="81">
        <v>1740176</v>
      </c>
      <c r="E119" s="81"/>
      <c r="F119" s="320">
        <f t="shared" si="1"/>
        <v>0</v>
      </c>
      <c r="K119" s="12"/>
    </row>
    <row r="120" spans="1:11" s="10" customFormat="1" ht="15.75" hidden="1">
      <c r="A120" s="86" t="s">
        <v>201</v>
      </c>
      <c r="B120" s="101">
        <v>2</v>
      </c>
      <c r="C120" s="81"/>
      <c r="D120" s="81"/>
      <c r="E120" s="81"/>
      <c r="F120" s="320" t="e">
        <f t="shared" si="1"/>
        <v>#DIV/0!</v>
      </c>
      <c r="K120" s="12"/>
    </row>
    <row r="121" spans="1:11" s="10" customFormat="1" ht="15.75">
      <c r="A121" s="63" t="s">
        <v>409</v>
      </c>
      <c r="B121" s="101"/>
      <c r="C121" s="81">
        <f>SUM(C119:C120)</f>
        <v>255155</v>
      </c>
      <c r="D121" s="81">
        <f>SUM(D119:D120)</f>
        <v>1740176</v>
      </c>
      <c r="E121" s="81">
        <f>SUM(E119:E120)</f>
        <v>0</v>
      </c>
      <c r="F121" s="320">
        <f t="shared" si="1"/>
        <v>0</v>
      </c>
      <c r="K121" s="12"/>
    </row>
    <row r="122" spans="1:11" s="10" customFormat="1" ht="15.75">
      <c r="A122" s="65" t="s">
        <v>218</v>
      </c>
      <c r="B122" s="101"/>
      <c r="C122" s="83">
        <f>SUM(C123:C123:C125)</f>
        <v>2799129</v>
      </c>
      <c r="D122" s="83">
        <f>SUM(D123:D123:D125)</f>
        <v>5290218</v>
      </c>
      <c r="E122" s="83">
        <f>SUM(E123:E123:E125)</f>
        <v>3146381</v>
      </c>
      <c r="F122" s="320">
        <f t="shared" si="1"/>
        <v>59.47545072811744</v>
      </c>
      <c r="K122" s="12"/>
    </row>
    <row r="123" spans="1:11" s="10" customFormat="1" ht="15.75">
      <c r="A123" s="86" t="s">
        <v>373</v>
      </c>
      <c r="B123" s="99">
        <v>1</v>
      </c>
      <c r="C123" s="81">
        <f>SUMIF($B$64:$B$122,"1",C$64:C$122)</f>
        <v>0</v>
      </c>
      <c r="D123" s="81"/>
      <c r="E123" s="81">
        <f>SUMIF($B$64:$B$122,"1",E$64:E$122)</f>
        <v>0</v>
      </c>
      <c r="F123" s="320"/>
      <c r="K123" s="12"/>
    </row>
    <row r="124" spans="1:11" s="10" customFormat="1" ht="15.75">
      <c r="A124" s="86" t="s">
        <v>217</v>
      </c>
      <c r="B124" s="99">
        <v>2</v>
      </c>
      <c r="C124" s="81">
        <f>SUMIF($B$64:$B$122,"2",C$64:C$122)</f>
        <v>2799129</v>
      </c>
      <c r="D124" s="81">
        <f>SUMIF($B$64:$B$122,"2",D$64:D$122)</f>
        <v>5290218</v>
      </c>
      <c r="E124" s="81">
        <v>3146381</v>
      </c>
      <c r="F124" s="320">
        <f t="shared" si="1"/>
        <v>59.47545072811744</v>
      </c>
      <c r="K124" s="12"/>
    </row>
    <row r="125" spans="1:11" s="10" customFormat="1" ht="15.75">
      <c r="A125" s="86" t="s">
        <v>109</v>
      </c>
      <c r="B125" s="99">
        <v>3</v>
      </c>
      <c r="C125" s="81">
        <f>SUMIF($B$64:$B$122,"3",C$64:C$122)</f>
        <v>0</v>
      </c>
      <c r="D125" s="81"/>
      <c r="E125" s="81">
        <f>SUMIF($B$64:$B$122,"3",E$64:E$122)</f>
        <v>0</v>
      </c>
      <c r="F125" s="320"/>
      <c r="K125" s="12"/>
    </row>
    <row r="126" spans="1:11" ht="15.75">
      <c r="A126" s="67" t="s">
        <v>78</v>
      </c>
      <c r="B126" s="101"/>
      <c r="C126" s="81"/>
      <c r="D126" s="81"/>
      <c r="E126" s="81"/>
      <c r="F126" s="320"/>
      <c r="K126" s="12"/>
    </row>
    <row r="127" spans="1:11" ht="15.75">
      <c r="A127" s="43" t="s">
        <v>219</v>
      </c>
      <c r="B127" s="101"/>
      <c r="C127" s="83">
        <f>SUM(C128:C130)</f>
        <v>20600693</v>
      </c>
      <c r="D127" s="83">
        <f>SUM(D128:D130)</f>
        <v>25621433</v>
      </c>
      <c r="E127" s="83">
        <f>SUM(E128:E130)</f>
        <v>12203720</v>
      </c>
      <c r="F127" s="320">
        <f t="shared" si="1"/>
        <v>47.630903392483944</v>
      </c>
      <c r="K127" s="12"/>
    </row>
    <row r="128" spans="1:11" ht="15.75">
      <c r="A128" s="86" t="s">
        <v>373</v>
      </c>
      <c r="B128" s="99">
        <v>1</v>
      </c>
      <c r="C128" s="81">
        <f>'Felh '!J40</f>
        <v>0</v>
      </c>
      <c r="D128" s="81">
        <f>'Felh '!K40</f>
        <v>0</v>
      </c>
      <c r="E128" s="81">
        <f>'Felh '!L40</f>
        <v>0</v>
      </c>
      <c r="F128" s="320"/>
      <c r="K128" s="12"/>
    </row>
    <row r="129" spans="1:11" ht="15.75">
      <c r="A129" s="86" t="s">
        <v>217</v>
      </c>
      <c r="B129" s="99">
        <v>2</v>
      </c>
      <c r="C129" s="81">
        <f>'Felh '!J41</f>
        <v>20600693</v>
      </c>
      <c r="D129" s="81">
        <f>'Felh '!K41</f>
        <v>25621433</v>
      </c>
      <c r="E129" s="81">
        <f>'Felh '!L41</f>
        <v>12203720</v>
      </c>
      <c r="F129" s="320">
        <f t="shared" si="1"/>
        <v>47.630903392483944</v>
      </c>
      <c r="K129" s="12"/>
    </row>
    <row r="130" spans="1:11" ht="15.75">
      <c r="A130" s="86" t="s">
        <v>109</v>
      </c>
      <c r="B130" s="99">
        <v>3</v>
      </c>
      <c r="C130" s="81">
        <f>'Felh '!J42</f>
        <v>0</v>
      </c>
      <c r="D130" s="81">
        <f>'Felh '!K42</f>
        <v>0</v>
      </c>
      <c r="E130" s="81">
        <f>'Felh '!L42</f>
        <v>0</v>
      </c>
      <c r="F130" s="320"/>
      <c r="K130" s="12"/>
    </row>
    <row r="131" spans="1:11" ht="15.75">
      <c r="A131" s="43" t="s">
        <v>220</v>
      </c>
      <c r="B131" s="101"/>
      <c r="C131" s="83">
        <f>SUM(C132:C134)</f>
        <v>8842775</v>
      </c>
      <c r="D131" s="83">
        <f>SUM(D132:D134)</f>
        <v>8990735</v>
      </c>
      <c r="E131" s="83">
        <f>SUM(E132:E134)</f>
        <v>595874</v>
      </c>
      <c r="F131" s="320">
        <f t="shared" si="1"/>
        <v>6.627645014562213</v>
      </c>
      <c r="K131" s="12"/>
    </row>
    <row r="132" spans="1:11" ht="15.75">
      <c r="A132" s="86" t="s">
        <v>373</v>
      </c>
      <c r="B132" s="99">
        <v>1</v>
      </c>
      <c r="C132" s="81">
        <f>'Felh '!J60</f>
        <v>0</v>
      </c>
      <c r="D132" s="81">
        <f>'Felh '!K60</f>
        <v>0</v>
      </c>
      <c r="E132" s="81">
        <f>'Felh '!L60</f>
        <v>0</v>
      </c>
      <c r="F132" s="320"/>
      <c r="K132" s="12"/>
    </row>
    <row r="133" spans="1:11" ht="15.75">
      <c r="A133" s="86" t="s">
        <v>217</v>
      </c>
      <c r="B133" s="99">
        <v>2</v>
      </c>
      <c r="C133" s="81">
        <f>'Felh '!J61</f>
        <v>8842775</v>
      </c>
      <c r="D133" s="81">
        <f>'Felh '!K61</f>
        <v>8990735</v>
      </c>
      <c r="E133" s="81">
        <f>'Felh '!L61</f>
        <v>595874</v>
      </c>
      <c r="F133" s="320">
        <f t="shared" si="1"/>
        <v>6.627645014562213</v>
      </c>
      <c r="K133" s="12"/>
    </row>
    <row r="134" spans="1:11" ht="15" customHeight="1">
      <c r="A134" s="86" t="s">
        <v>109</v>
      </c>
      <c r="B134" s="99">
        <v>3</v>
      </c>
      <c r="C134" s="81">
        <f>'Felh '!J62</f>
        <v>0</v>
      </c>
      <c r="D134" s="81">
        <f>'Felh '!K62</f>
        <v>0</v>
      </c>
      <c r="E134" s="81">
        <f>'Felh '!L62</f>
        <v>0</v>
      </c>
      <c r="F134" s="320"/>
      <c r="K134" s="12"/>
    </row>
    <row r="135" spans="1:11" ht="15.75">
      <c r="A135" s="43" t="s">
        <v>221</v>
      </c>
      <c r="B135" s="101"/>
      <c r="C135" s="83">
        <f>SUM(C136:C138)</f>
        <v>0</v>
      </c>
      <c r="D135" s="83">
        <f>SUM(D136:D138)</f>
        <v>20000</v>
      </c>
      <c r="E135" s="83">
        <f>SUM(E136:E138)</f>
        <v>20000</v>
      </c>
      <c r="F135" s="320">
        <f t="shared" si="1"/>
        <v>100</v>
      </c>
      <c r="K135" s="12"/>
    </row>
    <row r="136" spans="1:11" ht="15.75">
      <c r="A136" s="86" t="s">
        <v>373</v>
      </c>
      <c r="B136" s="99">
        <v>1</v>
      </c>
      <c r="C136" s="81">
        <f>Felh!L78</f>
        <v>0</v>
      </c>
      <c r="D136" s="81">
        <f>Felh!N78</f>
        <v>0</v>
      </c>
      <c r="E136" s="81">
        <f>Felh!O78</f>
        <v>0</v>
      </c>
      <c r="F136" s="320"/>
      <c r="K136" s="12"/>
    </row>
    <row r="137" spans="1:11" ht="15.75">
      <c r="A137" s="86" t="s">
        <v>217</v>
      </c>
      <c r="B137" s="99">
        <v>2</v>
      </c>
      <c r="C137" s="81">
        <f>'Felh '!J81</f>
        <v>0</v>
      </c>
      <c r="D137" s="81">
        <f>'Felh '!K81</f>
        <v>20000</v>
      </c>
      <c r="E137" s="81">
        <f>'Felh '!L81</f>
        <v>20000</v>
      </c>
      <c r="F137" s="320">
        <f aca="true" t="shared" si="2" ref="F137:F170">E137/D137*100</f>
        <v>100</v>
      </c>
      <c r="K137" s="12"/>
    </row>
    <row r="138" spans="1:11" ht="15.75">
      <c r="A138" s="86" t="s">
        <v>109</v>
      </c>
      <c r="B138" s="99">
        <v>3</v>
      </c>
      <c r="C138" s="81">
        <f>Felh!L80</f>
        <v>0</v>
      </c>
      <c r="D138" s="81">
        <f>Felh!N80</f>
        <v>0</v>
      </c>
      <c r="E138" s="81">
        <f>Felh!O80</f>
        <v>0</v>
      </c>
      <c r="F138" s="320"/>
      <c r="K138" s="12"/>
    </row>
    <row r="139" spans="1:11" ht="16.5">
      <c r="A139" s="69" t="s">
        <v>222</v>
      </c>
      <c r="B139" s="102"/>
      <c r="C139" s="81"/>
      <c r="D139" s="81"/>
      <c r="E139" s="81"/>
      <c r="F139" s="320"/>
      <c r="K139" s="12"/>
    </row>
    <row r="140" spans="1:11" ht="15.75">
      <c r="A140" s="67" t="s">
        <v>111</v>
      </c>
      <c r="B140" s="101"/>
      <c r="C140" s="15"/>
      <c r="D140" s="15"/>
      <c r="E140" s="15"/>
      <c r="F140" s="320"/>
      <c r="K140" s="12"/>
    </row>
    <row r="141" spans="1:11" ht="15.75">
      <c r="A141" s="63" t="s">
        <v>207</v>
      </c>
      <c r="B141" s="101"/>
      <c r="C141" s="15"/>
      <c r="D141" s="15"/>
      <c r="E141" s="15"/>
      <c r="F141" s="320"/>
      <c r="K141" s="12"/>
    </row>
    <row r="142" spans="1:11" ht="31.5" hidden="1">
      <c r="A142" s="86" t="s">
        <v>410</v>
      </c>
      <c r="B142" s="101"/>
      <c r="C142" s="15"/>
      <c r="D142" s="15"/>
      <c r="E142" s="15"/>
      <c r="F142" s="320" t="e">
        <f t="shared" si="2"/>
        <v>#DIV/0!</v>
      </c>
      <c r="K142" s="12"/>
    </row>
    <row r="143" spans="1:11" ht="31.5" hidden="1">
      <c r="A143" s="86" t="s">
        <v>209</v>
      </c>
      <c r="B143" s="101"/>
      <c r="C143" s="15"/>
      <c r="D143" s="15"/>
      <c r="E143" s="15"/>
      <c r="F143" s="320" t="e">
        <f t="shared" si="2"/>
        <v>#DIV/0!</v>
      </c>
      <c r="K143" s="12"/>
    </row>
    <row r="144" spans="1:11" ht="31.5" hidden="1">
      <c r="A144" s="86" t="s">
        <v>411</v>
      </c>
      <c r="B144" s="101"/>
      <c r="C144" s="15"/>
      <c r="D144" s="15"/>
      <c r="E144" s="15"/>
      <c r="F144" s="320" t="e">
        <f t="shared" si="2"/>
        <v>#DIV/0!</v>
      </c>
      <c r="K144" s="12"/>
    </row>
    <row r="145" spans="1:11" ht="31.5">
      <c r="A145" s="86" t="s">
        <v>210</v>
      </c>
      <c r="B145" s="101">
        <v>2</v>
      </c>
      <c r="C145" s="15">
        <v>508169</v>
      </c>
      <c r="D145" s="15">
        <v>508169</v>
      </c>
      <c r="E145" s="15">
        <v>508169</v>
      </c>
      <c r="F145" s="320">
        <f t="shared" si="2"/>
        <v>100</v>
      </c>
      <c r="K145" s="12"/>
    </row>
    <row r="146" spans="1:11" ht="15.75" hidden="1">
      <c r="A146" s="86" t="s">
        <v>211</v>
      </c>
      <c r="B146" s="101"/>
      <c r="C146" s="15"/>
      <c r="D146" s="15"/>
      <c r="E146" s="15"/>
      <c r="F146" s="320" t="e">
        <f t="shared" si="2"/>
        <v>#DIV/0!</v>
      </c>
      <c r="K146" s="12"/>
    </row>
    <row r="147" spans="1:11" ht="31.5" hidden="1">
      <c r="A147" s="86" t="s">
        <v>424</v>
      </c>
      <c r="B147" s="101"/>
      <c r="C147" s="15"/>
      <c r="D147" s="15"/>
      <c r="E147" s="15"/>
      <c r="F147" s="320" t="e">
        <f t="shared" si="2"/>
        <v>#DIV/0!</v>
      </c>
      <c r="K147" s="12"/>
    </row>
    <row r="148" spans="1:11" ht="15.75" hidden="1">
      <c r="A148" s="86" t="s">
        <v>215</v>
      </c>
      <c r="B148" s="101"/>
      <c r="C148" s="15"/>
      <c r="D148" s="15"/>
      <c r="E148" s="15"/>
      <c r="F148" s="320" t="e">
        <f t="shared" si="2"/>
        <v>#DIV/0!</v>
      </c>
      <c r="K148" s="12"/>
    </row>
    <row r="149" spans="1:11" ht="15.75" hidden="1">
      <c r="A149" s="63" t="s">
        <v>216</v>
      </c>
      <c r="B149" s="101"/>
      <c r="C149" s="15"/>
      <c r="D149" s="15"/>
      <c r="E149" s="15"/>
      <c r="F149" s="320" t="e">
        <f t="shared" si="2"/>
        <v>#DIV/0!</v>
      </c>
      <c r="K149" s="12"/>
    </row>
    <row r="150" spans="1:11" ht="15.75" hidden="1">
      <c r="A150" s="63" t="s">
        <v>208</v>
      </c>
      <c r="B150" s="101"/>
      <c r="C150" s="15"/>
      <c r="D150" s="15"/>
      <c r="E150" s="15"/>
      <c r="F150" s="320" t="e">
        <f t="shared" si="2"/>
        <v>#DIV/0!</v>
      </c>
      <c r="K150" s="12"/>
    </row>
    <row r="151" spans="1:11" ht="16.5" customHeight="1">
      <c r="A151" s="43" t="s">
        <v>599</v>
      </c>
      <c r="B151" s="101"/>
      <c r="C151" s="83">
        <f>SUM(C152:C154)</f>
        <v>508169</v>
      </c>
      <c r="D151" s="83">
        <v>508169</v>
      </c>
      <c r="E151" s="83">
        <f>SUM(E152:E154)</f>
        <v>508169</v>
      </c>
      <c r="F151" s="320">
        <f t="shared" si="2"/>
        <v>100</v>
      </c>
      <c r="K151" s="12"/>
    </row>
    <row r="152" spans="1:11" ht="15.75">
      <c r="A152" s="86" t="s">
        <v>373</v>
      </c>
      <c r="B152" s="99">
        <v>1</v>
      </c>
      <c r="C152" s="81">
        <f>SUMIF($B$140:$B$151,"1",C$140:C$151)</f>
        <v>0</v>
      </c>
      <c r="D152" s="81">
        <f>SUMIF($B$140:$B$151,"1",D$140:D$151)</f>
        <v>0</v>
      </c>
      <c r="E152" s="81">
        <f>SUMIF($B$140:$B$151,"1",E$140:E$151)</f>
        <v>0</v>
      </c>
      <c r="F152" s="320"/>
      <c r="K152" s="12"/>
    </row>
    <row r="153" spans="1:11" ht="15.75">
      <c r="A153" s="86" t="s">
        <v>217</v>
      </c>
      <c r="B153" s="99">
        <v>2</v>
      </c>
      <c r="C153" s="81">
        <f>SUMIF($B$140:$B$151,"2",C$140:C$151)</f>
        <v>508169</v>
      </c>
      <c r="D153" s="81">
        <f>SUMIF($B$140:$B$151,"2",D$140:D$151)</f>
        <v>508169</v>
      </c>
      <c r="E153" s="81">
        <f>SUMIF($B$140:$B$151,"2",E$140:E$151)</f>
        <v>508169</v>
      </c>
      <c r="F153" s="320">
        <f t="shared" si="2"/>
        <v>100</v>
      </c>
      <c r="K153" s="12"/>
    </row>
    <row r="154" spans="1:11" ht="15.75">
      <c r="A154" s="86" t="s">
        <v>109</v>
      </c>
      <c r="B154" s="99">
        <v>3</v>
      </c>
      <c r="C154" s="81">
        <f>SUMIF($B$140:$B$151,"3",C$140:C$151)</f>
        <v>0</v>
      </c>
      <c r="D154" s="81">
        <f>SUMIF($B$140:$B$151,"3",D$140:D$151)</f>
        <v>0</v>
      </c>
      <c r="E154" s="81">
        <f>SUMIF($B$140:$B$151,"3",E$140:E$151)</f>
        <v>0</v>
      </c>
      <c r="F154" s="320"/>
      <c r="K154" s="12"/>
    </row>
    <row r="155" spans="1:11" ht="15.75">
      <c r="A155" s="67" t="s">
        <v>112</v>
      </c>
      <c r="B155" s="101"/>
      <c r="C155" s="15"/>
      <c r="D155" s="15"/>
      <c r="E155" s="15"/>
      <c r="F155" s="320"/>
      <c r="K155" s="12"/>
    </row>
    <row r="156" spans="1:11" ht="15.75">
      <c r="A156" s="63" t="s">
        <v>207</v>
      </c>
      <c r="B156" s="101"/>
      <c r="C156" s="15"/>
      <c r="D156" s="15"/>
      <c r="E156" s="15"/>
      <c r="F156" s="320"/>
      <c r="K156" s="12"/>
    </row>
    <row r="157" spans="1:11" ht="31.5" hidden="1">
      <c r="A157" s="86" t="s">
        <v>410</v>
      </c>
      <c r="B157" s="101"/>
      <c r="C157" s="15"/>
      <c r="D157" s="15"/>
      <c r="E157" s="15"/>
      <c r="F157" s="320"/>
      <c r="K157" s="12"/>
    </row>
    <row r="158" spans="1:11" ht="31.5" hidden="1">
      <c r="A158" s="86" t="s">
        <v>209</v>
      </c>
      <c r="B158" s="101"/>
      <c r="C158" s="15"/>
      <c r="D158" s="15"/>
      <c r="E158" s="15"/>
      <c r="F158" s="320"/>
      <c r="K158" s="12"/>
    </row>
    <row r="159" spans="1:11" ht="31.5">
      <c r="A159" s="86" t="s">
        <v>411</v>
      </c>
      <c r="B159" s="101">
        <v>2</v>
      </c>
      <c r="C159" s="15">
        <v>10795000</v>
      </c>
      <c r="D159" s="15">
        <v>10795000</v>
      </c>
      <c r="E159" s="15">
        <v>0</v>
      </c>
      <c r="F159" s="320">
        <f t="shared" si="2"/>
        <v>0</v>
      </c>
      <c r="K159" s="12"/>
    </row>
    <row r="160" spans="1:11" ht="15.75" hidden="1">
      <c r="A160" s="86" t="s">
        <v>210</v>
      </c>
      <c r="B160" s="101"/>
      <c r="C160" s="15"/>
      <c r="D160" s="15"/>
      <c r="E160" s="15"/>
      <c r="F160" s="320" t="e">
        <f t="shared" si="2"/>
        <v>#DIV/0!</v>
      </c>
      <c r="K160" s="12"/>
    </row>
    <row r="161" spans="1:11" ht="15.75" hidden="1">
      <c r="A161" s="86" t="s">
        <v>211</v>
      </c>
      <c r="B161" s="101"/>
      <c r="C161" s="15"/>
      <c r="D161" s="15"/>
      <c r="E161" s="15"/>
      <c r="F161" s="320" t="e">
        <f t="shared" si="2"/>
        <v>#DIV/0!</v>
      </c>
      <c r="K161" s="12"/>
    </row>
    <row r="162" spans="1:11" ht="31.5" hidden="1">
      <c r="A162" s="86" t="s">
        <v>424</v>
      </c>
      <c r="B162" s="101"/>
      <c r="C162" s="15"/>
      <c r="D162" s="15"/>
      <c r="E162" s="15"/>
      <c r="F162" s="320" t="e">
        <f t="shared" si="2"/>
        <v>#DIV/0!</v>
      </c>
      <c r="K162" s="12"/>
    </row>
    <row r="163" spans="1:11" ht="15.75" hidden="1">
      <c r="A163" s="86" t="s">
        <v>215</v>
      </c>
      <c r="B163" s="101"/>
      <c r="C163" s="15"/>
      <c r="D163" s="15"/>
      <c r="E163" s="15"/>
      <c r="F163" s="320" t="e">
        <f t="shared" si="2"/>
        <v>#DIV/0!</v>
      </c>
      <c r="K163" s="12"/>
    </row>
    <row r="164" spans="1:11" ht="15.75" hidden="1">
      <c r="A164" s="63" t="s">
        <v>216</v>
      </c>
      <c r="B164" s="101"/>
      <c r="C164" s="15"/>
      <c r="D164" s="15"/>
      <c r="E164" s="15"/>
      <c r="F164" s="320" t="e">
        <f t="shared" si="2"/>
        <v>#DIV/0!</v>
      </c>
      <c r="K164" s="12"/>
    </row>
    <row r="165" spans="1:11" ht="15.75" hidden="1">
      <c r="A165" s="63" t="s">
        <v>208</v>
      </c>
      <c r="B165" s="101"/>
      <c r="C165" s="15"/>
      <c r="D165" s="15"/>
      <c r="E165" s="15"/>
      <c r="F165" s="320" t="e">
        <f t="shared" si="2"/>
        <v>#DIV/0!</v>
      </c>
      <c r="K165" s="12"/>
    </row>
    <row r="166" spans="1:11" ht="31.5">
      <c r="A166" s="43" t="s">
        <v>223</v>
      </c>
      <c r="B166" s="101"/>
      <c r="C166" s="83">
        <f>SUM(C167:C169)</f>
        <v>10795000</v>
      </c>
      <c r="D166" s="83">
        <v>10795000</v>
      </c>
      <c r="E166" s="83">
        <f>SUM(E167:E169)</f>
        <v>0</v>
      </c>
      <c r="F166" s="320">
        <f t="shared" si="2"/>
        <v>0</v>
      </c>
      <c r="K166" s="12"/>
    </row>
    <row r="167" spans="1:11" ht="15.75">
      <c r="A167" s="86" t="s">
        <v>373</v>
      </c>
      <c r="B167" s="99">
        <v>1</v>
      </c>
      <c r="C167" s="81">
        <f>SUMIF($B$155:$B$166,"1",C$155:C$166)</f>
        <v>0</v>
      </c>
      <c r="D167" s="81">
        <f>SUMIF($B$155:$B$166,"1",D$155:D$166)</f>
        <v>0</v>
      </c>
      <c r="E167" s="81">
        <f>SUMIF($B$155:$B$166,"1",E$155:E$166)</f>
        <v>0</v>
      </c>
      <c r="F167" s="320"/>
      <c r="K167" s="12"/>
    </row>
    <row r="168" spans="1:11" ht="15.75">
      <c r="A168" s="86" t="s">
        <v>217</v>
      </c>
      <c r="B168" s="99">
        <v>2</v>
      </c>
      <c r="C168" s="81">
        <f>SUMIF($B$155:$B$166,"2",C$155:C$166)</f>
        <v>10795000</v>
      </c>
      <c r="D168" s="81">
        <v>10795000</v>
      </c>
      <c r="E168" s="81">
        <f>SUMIF($B$155:$B$166,"2",E$155:E$166)</f>
        <v>0</v>
      </c>
      <c r="F168" s="320">
        <f t="shared" si="2"/>
        <v>0</v>
      </c>
      <c r="K168" s="12"/>
    </row>
    <row r="169" spans="1:11" ht="15.75">
      <c r="A169" s="86" t="s">
        <v>109</v>
      </c>
      <c r="B169" s="99">
        <v>3</v>
      </c>
      <c r="C169" s="81">
        <f>SUMIF($B$155:$B$166,"3",C$155:C$166)</f>
        <v>0</v>
      </c>
      <c r="D169" s="81">
        <f>SUMIF($B$155:$B$166,"3",D$155:D$166)</f>
        <v>0</v>
      </c>
      <c r="E169" s="81">
        <f>SUMIF($B$155:$B$166,"3",E$155:E$166)</f>
        <v>0</v>
      </c>
      <c r="F169" s="320"/>
      <c r="K169" s="12"/>
    </row>
    <row r="170" spans="1:11" ht="16.5">
      <c r="A170" s="68" t="s">
        <v>113</v>
      </c>
      <c r="B170" s="102"/>
      <c r="C170" s="18">
        <f>C7+C11+C15+C60+C122+C127+C131+C135+C151+C166</f>
        <v>91975867</v>
      </c>
      <c r="D170" s="18">
        <f>D7+D11+D15+D60+D122+D127+D131+D135+D151+D166</f>
        <v>102785174</v>
      </c>
      <c r="E170" s="18">
        <f>E7+E11+E15+E60+E122+E127+E131+E135+E151+E166</f>
        <v>64308275</v>
      </c>
      <c r="F170" s="320">
        <f t="shared" si="2"/>
        <v>62.56571108202823</v>
      </c>
      <c r="K170" s="12"/>
    </row>
    <row r="171" spans="3:5" ht="15.75" hidden="1">
      <c r="C171" s="41">
        <f>Bevételek!C306</f>
        <v>91975867</v>
      </c>
      <c r="E171" s="41">
        <f>Bevételek!E306</f>
        <v>79453214</v>
      </c>
    </row>
    <row r="172" spans="3:5" ht="15.75" hidden="1">
      <c r="C172" s="41">
        <f>C171-C170</f>
        <v>0</v>
      </c>
      <c r="E172" s="41">
        <f>E171-E170</f>
        <v>15144939</v>
      </c>
    </row>
    <row r="330" ht="15.75"/>
    <row r="331" ht="15.75"/>
    <row r="332" ht="15.75"/>
    <row r="333" ht="15.75"/>
    <row r="334" ht="15.75"/>
    <row r="335" ht="15.75"/>
    <row r="336" ht="15.75"/>
    <row r="342" ht="15.75"/>
    <row r="343" ht="15.75"/>
    <row r="344" ht="15.75"/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3"/>
  <headerFoot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W64"/>
  <sheetViews>
    <sheetView zoomScalePageLayoutView="0" workbookViewId="0" topLeftCell="A1">
      <pane xSplit="2" ySplit="5" topLeftCell="I3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0" sqref="M60"/>
    </sheetView>
  </sheetViews>
  <sheetFormatPr defaultColWidth="9.140625" defaultRowHeight="15"/>
  <cols>
    <col min="1" max="1" width="64.8515625" style="2" customWidth="1"/>
    <col min="2" max="2" width="5.57421875" style="2" customWidth="1"/>
    <col min="3" max="4" width="12.140625" style="2" customWidth="1"/>
    <col min="5" max="5" width="12.7109375" style="130" customWidth="1"/>
    <col min="6" max="11" width="12.7109375" style="2" customWidth="1"/>
    <col min="12" max="12" width="8.140625" style="2" customWidth="1"/>
    <col min="13" max="14" width="11.140625" style="2" customWidth="1"/>
    <col min="15" max="15" width="12.7109375" style="20" customWidth="1"/>
    <col min="16" max="17" width="11.7109375" style="20" customWidth="1"/>
    <col min="18" max="18" width="10.00390625" style="2" customWidth="1"/>
    <col min="19" max="21" width="9.140625" style="2" customWidth="1"/>
    <col min="22" max="22" width="11.00390625" style="2" customWidth="1"/>
    <col min="23" max="16384" width="9.140625" style="2" customWidth="1"/>
  </cols>
  <sheetData>
    <row r="1" spans="1:17" ht="15.75">
      <c r="A1" s="351" t="s">
        <v>490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</row>
    <row r="2" spans="1:17" ht="15.75">
      <c r="A2" s="351" t="s">
        <v>434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2"/>
      <c r="Q2" s="2"/>
    </row>
    <row r="4" spans="1:17" s="3" customFormat="1" ht="15.75" customHeight="1">
      <c r="A4" s="362" t="s">
        <v>250</v>
      </c>
      <c r="B4" s="402" t="s">
        <v>125</v>
      </c>
      <c r="C4" s="364" t="s">
        <v>105</v>
      </c>
      <c r="D4" s="365"/>
      <c r="E4" s="366"/>
      <c r="F4" s="364" t="s">
        <v>888</v>
      </c>
      <c r="G4" s="365"/>
      <c r="H4" s="366"/>
      <c r="I4" s="364" t="s">
        <v>17</v>
      </c>
      <c r="J4" s="365"/>
      <c r="K4" s="366"/>
      <c r="L4" s="364" t="s">
        <v>15</v>
      </c>
      <c r="M4" s="365"/>
      <c r="N4" s="366"/>
      <c r="O4" s="364" t="s">
        <v>5</v>
      </c>
      <c r="P4" s="365"/>
      <c r="Q4" s="366"/>
    </row>
    <row r="5" spans="1:17" s="3" customFormat="1" ht="15.75">
      <c r="A5" s="363"/>
      <c r="B5" s="403"/>
      <c r="C5" s="40" t="s">
        <v>154</v>
      </c>
      <c r="D5" s="40" t="s">
        <v>601</v>
      </c>
      <c r="E5" s="40" t="s">
        <v>593</v>
      </c>
      <c r="F5" s="40" t="s">
        <v>154</v>
      </c>
      <c r="G5" s="40" t="s">
        <v>602</v>
      </c>
      <c r="H5" s="40" t="s">
        <v>593</v>
      </c>
      <c r="I5" s="40" t="s">
        <v>154</v>
      </c>
      <c r="J5" s="40" t="s">
        <v>602</v>
      </c>
      <c r="K5" s="40" t="s">
        <v>593</v>
      </c>
      <c r="L5" s="40" t="s">
        <v>154</v>
      </c>
      <c r="M5" s="40" t="s">
        <v>602</v>
      </c>
      <c r="N5" s="40" t="s">
        <v>593</v>
      </c>
      <c r="O5" s="40" t="s">
        <v>154</v>
      </c>
      <c r="P5" s="40" t="s">
        <v>592</v>
      </c>
      <c r="Q5" s="40" t="s">
        <v>593</v>
      </c>
    </row>
    <row r="6" spans="1:23" s="3" customFormat="1" ht="31.5">
      <c r="A6" s="7" t="s">
        <v>224</v>
      </c>
      <c r="B6" s="98">
        <v>2</v>
      </c>
      <c r="C6" s="5">
        <v>2012571</v>
      </c>
      <c r="D6" s="5">
        <v>2012571</v>
      </c>
      <c r="E6" s="147">
        <v>1754388</v>
      </c>
      <c r="F6" s="5">
        <v>543394</v>
      </c>
      <c r="G6" s="5">
        <v>543394</v>
      </c>
      <c r="H6" s="147">
        <v>442326</v>
      </c>
      <c r="I6" s="5">
        <v>1500000</v>
      </c>
      <c r="J6" s="5">
        <v>1500000</v>
      </c>
      <c r="K6" s="147">
        <v>1227133</v>
      </c>
      <c r="L6" s="5">
        <v>405000</v>
      </c>
      <c r="M6" s="5">
        <v>405000</v>
      </c>
      <c r="N6" s="5">
        <v>96354</v>
      </c>
      <c r="O6" s="5">
        <f aca="true" t="shared" si="0" ref="O6:Q10">C6+F6+I6+L6</f>
        <v>4460965</v>
      </c>
      <c r="P6" s="5">
        <f t="shared" si="0"/>
        <v>4460965</v>
      </c>
      <c r="Q6" s="5">
        <f t="shared" si="0"/>
        <v>3520201</v>
      </c>
      <c r="R6" s="134"/>
      <c r="S6" s="134"/>
      <c r="T6" s="134"/>
      <c r="U6" s="134"/>
      <c r="V6" s="134"/>
      <c r="W6" s="134"/>
    </row>
    <row r="7" spans="1:23" s="3" customFormat="1" ht="31.5">
      <c r="A7" s="7" t="s">
        <v>498</v>
      </c>
      <c r="B7" s="98">
        <v>3</v>
      </c>
      <c r="C7" s="5">
        <v>1335600</v>
      </c>
      <c r="D7" s="5">
        <v>1335600</v>
      </c>
      <c r="E7" s="147">
        <v>1335600</v>
      </c>
      <c r="F7" s="5">
        <v>360612</v>
      </c>
      <c r="G7" s="5">
        <v>360612</v>
      </c>
      <c r="H7" s="147">
        <v>360612</v>
      </c>
      <c r="I7" s="5"/>
      <c r="J7" s="5"/>
      <c r="K7" s="147"/>
      <c r="L7" s="5"/>
      <c r="M7" s="5"/>
      <c r="N7" s="5"/>
      <c r="O7" s="5">
        <f t="shared" si="0"/>
        <v>1696212</v>
      </c>
      <c r="P7" s="5">
        <f t="shared" si="0"/>
        <v>1696212</v>
      </c>
      <c r="Q7" s="5">
        <f t="shared" si="0"/>
        <v>1696212</v>
      </c>
      <c r="R7" s="134"/>
      <c r="S7" s="134"/>
      <c r="T7" s="134"/>
      <c r="U7" s="134"/>
      <c r="V7" s="134"/>
      <c r="W7" s="134"/>
    </row>
    <row r="8" spans="1:23" s="3" customFormat="1" ht="15.75">
      <c r="A8" s="118" t="s">
        <v>484</v>
      </c>
      <c r="B8" s="98">
        <v>3</v>
      </c>
      <c r="C8" s="5">
        <v>50000</v>
      </c>
      <c r="D8" s="5">
        <v>134684</v>
      </c>
      <c r="E8" s="147">
        <v>11220</v>
      </c>
      <c r="F8" s="5">
        <v>25585</v>
      </c>
      <c r="G8" s="5">
        <v>67901</v>
      </c>
      <c r="H8" s="147">
        <v>7123</v>
      </c>
      <c r="I8" s="5"/>
      <c r="J8" s="5"/>
      <c r="K8" s="147"/>
      <c r="L8" s="5"/>
      <c r="M8" s="5"/>
      <c r="N8" s="5"/>
      <c r="O8" s="5">
        <f t="shared" si="0"/>
        <v>75585</v>
      </c>
      <c r="P8" s="5">
        <f t="shared" si="0"/>
        <v>202585</v>
      </c>
      <c r="Q8" s="5">
        <f t="shared" si="0"/>
        <v>18343</v>
      </c>
      <c r="R8" s="134"/>
      <c r="S8" s="134"/>
      <c r="T8" s="134"/>
      <c r="U8" s="134"/>
      <c r="V8" s="134"/>
      <c r="W8" s="134"/>
    </row>
    <row r="9" spans="1:23" s="3" customFormat="1" ht="15.75">
      <c r="A9" s="7" t="s">
        <v>225</v>
      </c>
      <c r="B9" s="98">
        <v>2</v>
      </c>
      <c r="C9" s="5"/>
      <c r="D9" s="5"/>
      <c r="E9" s="147"/>
      <c r="F9" s="5"/>
      <c r="G9" s="5"/>
      <c r="H9" s="147"/>
      <c r="I9" s="5">
        <v>200000</v>
      </c>
      <c r="J9" s="5">
        <v>200000</v>
      </c>
      <c r="K9" s="147">
        <v>100595</v>
      </c>
      <c r="L9" s="5">
        <v>54000</v>
      </c>
      <c r="M9" s="5">
        <v>54000</v>
      </c>
      <c r="N9" s="5">
        <v>23229</v>
      </c>
      <c r="O9" s="5">
        <f t="shared" si="0"/>
        <v>254000</v>
      </c>
      <c r="P9" s="5">
        <f t="shared" si="0"/>
        <v>254000</v>
      </c>
      <c r="Q9" s="5">
        <f t="shared" si="0"/>
        <v>123824</v>
      </c>
      <c r="R9" s="134"/>
      <c r="S9" s="134"/>
      <c r="T9" s="134"/>
      <c r="U9" s="134"/>
      <c r="V9" s="134"/>
      <c r="W9" s="134"/>
    </row>
    <row r="10" spans="1:23" s="3" customFormat="1" ht="31.5">
      <c r="A10" s="7" t="s">
        <v>226</v>
      </c>
      <c r="B10" s="98">
        <v>2</v>
      </c>
      <c r="C10" s="5"/>
      <c r="D10" s="5"/>
      <c r="E10" s="147"/>
      <c r="F10" s="5"/>
      <c r="G10" s="5"/>
      <c r="H10" s="147"/>
      <c r="I10" s="5">
        <v>200000</v>
      </c>
      <c r="J10" s="5">
        <v>219827</v>
      </c>
      <c r="K10" s="147">
        <v>219827</v>
      </c>
      <c r="L10" s="5">
        <v>54000</v>
      </c>
      <c r="M10" s="5">
        <v>54428</v>
      </c>
      <c r="N10" s="5">
        <v>54428</v>
      </c>
      <c r="O10" s="5">
        <f t="shared" si="0"/>
        <v>254000</v>
      </c>
      <c r="P10" s="5">
        <f t="shared" si="0"/>
        <v>274255</v>
      </c>
      <c r="Q10" s="5">
        <f t="shared" si="0"/>
        <v>274255</v>
      </c>
      <c r="R10" s="134"/>
      <c r="S10" s="134"/>
      <c r="T10" s="134"/>
      <c r="U10" s="134"/>
      <c r="V10" s="134"/>
      <c r="W10" s="134"/>
    </row>
    <row r="11" spans="1:23" s="3" customFormat="1" ht="15.75" hidden="1">
      <c r="A11" s="7" t="s">
        <v>227</v>
      </c>
      <c r="B11" s="98">
        <v>2</v>
      </c>
      <c r="C11" s="5"/>
      <c r="D11" s="5"/>
      <c r="E11" s="147"/>
      <c r="F11" s="5"/>
      <c r="G11" s="5"/>
      <c r="H11" s="147"/>
      <c r="I11" s="5"/>
      <c r="J11" s="5"/>
      <c r="K11" s="147"/>
      <c r="L11" s="5"/>
      <c r="M11" s="5"/>
      <c r="N11" s="5"/>
      <c r="O11" s="5">
        <f aca="true" t="shared" si="1" ref="O11:O48">C11+F11+I11+L11</f>
        <v>0</v>
      </c>
      <c r="P11" s="5"/>
      <c r="Q11" s="5">
        <f aca="true" t="shared" si="2" ref="Q11:Q58">E11+H11+K11+N11</f>
        <v>0</v>
      </c>
      <c r="R11" s="134"/>
      <c r="S11" s="134"/>
      <c r="T11" s="134"/>
      <c r="U11" s="134"/>
      <c r="V11" s="134"/>
      <c r="W11" s="134"/>
    </row>
    <row r="12" spans="1:23" s="3" customFormat="1" ht="15.75" hidden="1">
      <c r="A12" s="7" t="s">
        <v>228</v>
      </c>
      <c r="B12" s="98">
        <v>2</v>
      </c>
      <c r="C12" s="5"/>
      <c r="D12" s="5"/>
      <c r="E12" s="147"/>
      <c r="F12" s="5"/>
      <c r="G12" s="5"/>
      <c r="H12" s="147"/>
      <c r="I12" s="5"/>
      <c r="J12" s="5"/>
      <c r="K12" s="147"/>
      <c r="L12" s="5"/>
      <c r="M12" s="5"/>
      <c r="N12" s="5"/>
      <c r="O12" s="5">
        <f t="shared" si="1"/>
        <v>0</v>
      </c>
      <c r="P12" s="5"/>
      <c r="Q12" s="5">
        <f t="shared" si="2"/>
        <v>0</v>
      </c>
      <c r="R12" s="134"/>
      <c r="S12" s="134"/>
      <c r="T12" s="134"/>
      <c r="U12" s="134"/>
      <c r="V12" s="134"/>
      <c r="W12" s="134"/>
    </row>
    <row r="13" spans="1:23" s="3" customFormat="1" ht="15.75" hidden="1">
      <c r="A13" s="7" t="s">
        <v>229</v>
      </c>
      <c r="B13" s="98">
        <v>2</v>
      </c>
      <c r="C13" s="5"/>
      <c r="D13" s="5"/>
      <c r="E13" s="147"/>
      <c r="F13" s="5"/>
      <c r="G13" s="5"/>
      <c r="H13" s="147"/>
      <c r="I13" s="5"/>
      <c r="J13" s="5"/>
      <c r="K13" s="147"/>
      <c r="L13" s="5"/>
      <c r="M13" s="5"/>
      <c r="N13" s="5"/>
      <c r="O13" s="5">
        <f t="shared" si="1"/>
        <v>0</v>
      </c>
      <c r="P13" s="5"/>
      <c r="Q13" s="5">
        <f t="shared" si="2"/>
        <v>0</v>
      </c>
      <c r="R13" s="134"/>
      <c r="S13" s="134"/>
      <c r="T13" s="134"/>
      <c r="U13" s="134"/>
      <c r="V13" s="134"/>
      <c r="W13" s="134"/>
    </row>
    <row r="14" spans="1:23" s="3" customFormat="1" ht="15.75" hidden="1">
      <c r="A14" s="7" t="s">
        <v>499</v>
      </c>
      <c r="B14" s="98">
        <v>2</v>
      </c>
      <c r="C14" s="5"/>
      <c r="D14" s="5"/>
      <c r="E14" s="147"/>
      <c r="F14" s="5"/>
      <c r="G14" s="5"/>
      <c r="H14" s="147"/>
      <c r="I14" s="5"/>
      <c r="J14" s="5"/>
      <c r="K14" s="147"/>
      <c r="L14" s="5"/>
      <c r="M14" s="5"/>
      <c r="N14" s="5"/>
      <c r="O14" s="5">
        <f t="shared" si="1"/>
        <v>0</v>
      </c>
      <c r="P14" s="5"/>
      <c r="Q14" s="5">
        <f t="shared" si="2"/>
        <v>0</v>
      </c>
      <c r="R14" s="134"/>
      <c r="S14" s="134"/>
      <c r="T14" s="134"/>
      <c r="U14" s="134"/>
      <c r="V14" s="134"/>
      <c r="W14" s="134"/>
    </row>
    <row r="15" spans="1:23" s="3" customFormat="1" ht="15.75" hidden="1">
      <c r="A15" s="7" t="s">
        <v>500</v>
      </c>
      <c r="B15" s="98">
        <v>2</v>
      </c>
      <c r="C15" s="5"/>
      <c r="D15" s="5"/>
      <c r="E15" s="147"/>
      <c r="F15" s="5"/>
      <c r="G15" s="5"/>
      <c r="H15" s="147"/>
      <c r="I15" s="5"/>
      <c r="J15" s="5"/>
      <c r="K15" s="147"/>
      <c r="L15" s="5"/>
      <c r="M15" s="5"/>
      <c r="N15" s="5"/>
      <c r="O15" s="5">
        <f t="shared" si="1"/>
        <v>0</v>
      </c>
      <c r="P15" s="5"/>
      <c r="Q15" s="5">
        <f t="shared" si="2"/>
        <v>0</v>
      </c>
      <c r="R15" s="134"/>
      <c r="S15" s="134"/>
      <c r="T15" s="134"/>
      <c r="U15" s="134"/>
      <c r="V15" s="134"/>
      <c r="W15" s="134"/>
    </row>
    <row r="16" spans="1:23" s="3" customFormat="1" ht="15.75" hidden="1">
      <c r="A16" s="7" t="s">
        <v>501</v>
      </c>
      <c r="B16" s="98">
        <v>2</v>
      </c>
      <c r="C16" s="5"/>
      <c r="D16" s="5"/>
      <c r="E16" s="147"/>
      <c r="F16" s="5"/>
      <c r="G16" s="5"/>
      <c r="H16" s="147"/>
      <c r="I16" s="5"/>
      <c r="J16" s="5"/>
      <c r="K16" s="147"/>
      <c r="L16" s="5"/>
      <c r="M16" s="5"/>
      <c r="N16" s="5"/>
      <c r="O16" s="5">
        <f t="shared" si="1"/>
        <v>0</v>
      </c>
      <c r="P16" s="5"/>
      <c r="Q16" s="5">
        <f t="shared" si="2"/>
        <v>0</v>
      </c>
      <c r="R16" s="134"/>
      <c r="S16" s="134"/>
      <c r="T16" s="134"/>
      <c r="U16" s="134"/>
      <c r="V16" s="134"/>
      <c r="W16" s="134"/>
    </row>
    <row r="17" spans="1:23" s="3" customFormat="1" ht="15.75">
      <c r="A17" s="7" t="s">
        <v>506</v>
      </c>
      <c r="B17" s="98">
        <v>2</v>
      </c>
      <c r="C17" s="5">
        <v>17079480</v>
      </c>
      <c r="D17" s="5">
        <v>16579480</v>
      </c>
      <c r="E17" s="147">
        <v>16576969</v>
      </c>
      <c r="F17" s="5">
        <v>2305746</v>
      </c>
      <c r="G17" s="5">
        <v>2305746</v>
      </c>
      <c r="H17" s="147">
        <v>2251739</v>
      </c>
      <c r="I17" s="5">
        <v>2302381</v>
      </c>
      <c r="J17" s="5">
        <v>2373340</v>
      </c>
      <c r="K17" s="147">
        <v>2360636</v>
      </c>
      <c r="L17" s="5">
        <v>621643</v>
      </c>
      <c r="M17" s="5">
        <v>593807</v>
      </c>
      <c r="N17" s="5">
        <v>589473</v>
      </c>
      <c r="O17" s="5">
        <f t="shared" si="1"/>
        <v>22309250</v>
      </c>
      <c r="P17" s="5">
        <f>D17+G17+J17+M17</f>
        <v>21852373</v>
      </c>
      <c r="Q17" s="5">
        <f t="shared" si="2"/>
        <v>21778817</v>
      </c>
      <c r="R17" s="134"/>
      <c r="S17" s="134"/>
      <c r="T17" s="134"/>
      <c r="U17" s="134"/>
      <c r="V17" s="134"/>
      <c r="W17" s="134"/>
    </row>
    <row r="18" spans="1:23" s="3" customFormat="1" ht="31.5">
      <c r="A18" s="7" t="s">
        <v>507</v>
      </c>
      <c r="B18" s="98">
        <v>2</v>
      </c>
      <c r="C18" s="5">
        <v>4676329</v>
      </c>
      <c r="D18" s="5">
        <v>4676329</v>
      </c>
      <c r="E18" s="147">
        <v>4676329</v>
      </c>
      <c r="F18" s="5">
        <v>631304</v>
      </c>
      <c r="G18" s="5">
        <v>631304</v>
      </c>
      <c r="H18" s="147">
        <v>631304</v>
      </c>
      <c r="I18" s="5">
        <v>150000</v>
      </c>
      <c r="J18" s="5">
        <v>150000</v>
      </c>
      <c r="K18" s="147">
        <v>150000</v>
      </c>
      <c r="L18" s="5">
        <v>40500</v>
      </c>
      <c r="M18" s="5">
        <v>40500</v>
      </c>
      <c r="N18" s="5">
        <v>40500</v>
      </c>
      <c r="O18" s="5">
        <f t="shared" si="1"/>
        <v>5498133</v>
      </c>
      <c r="P18" s="5">
        <f>D18+G18+J18+M18</f>
        <v>5498133</v>
      </c>
      <c r="Q18" s="5">
        <f t="shared" si="2"/>
        <v>5498133</v>
      </c>
      <c r="R18" s="134"/>
      <c r="S18" s="134"/>
      <c r="T18" s="134"/>
      <c r="U18" s="134"/>
      <c r="V18" s="134"/>
      <c r="W18" s="134"/>
    </row>
    <row r="19" spans="1:23" s="3" customFormat="1" ht="15.75">
      <c r="A19" s="7" t="s">
        <v>508</v>
      </c>
      <c r="B19" s="98">
        <v>2</v>
      </c>
      <c r="C19" s="5"/>
      <c r="D19" s="5"/>
      <c r="E19" s="147"/>
      <c r="F19" s="5"/>
      <c r="G19" s="5"/>
      <c r="H19" s="147"/>
      <c r="I19" s="5">
        <v>312066</v>
      </c>
      <c r="J19" s="5">
        <v>312946</v>
      </c>
      <c r="K19" s="147">
        <v>312946</v>
      </c>
      <c r="L19" s="5"/>
      <c r="M19" s="5"/>
      <c r="N19" s="5"/>
      <c r="O19" s="5">
        <f t="shared" si="1"/>
        <v>312066</v>
      </c>
      <c r="P19" s="5">
        <f>D19+G19+J19+M19</f>
        <v>312946</v>
      </c>
      <c r="Q19" s="5">
        <f t="shared" si="2"/>
        <v>312946</v>
      </c>
      <c r="R19" s="134"/>
      <c r="S19" s="134"/>
      <c r="T19" s="134"/>
      <c r="U19" s="134"/>
      <c r="V19" s="134"/>
      <c r="W19" s="134"/>
    </row>
    <row r="20" spans="1:23" s="3" customFormat="1" ht="15.75">
      <c r="A20" s="7" t="s">
        <v>485</v>
      </c>
      <c r="B20" s="98">
        <v>2</v>
      </c>
      <c r="C20" s="5"/>
      <c r="D20" s="5">
        <v>595548</v>
      </c>
      <c r="E20" s="147">
        <v>595547</v>
      </c>
      <c r="F20" s="5"/>
      <c r="G20" s="5">
        <v>80397</v>
      </c>
      <c r="H20" s="147">
        <v>80397</v>
      </c>
      <c r="I20" s="5"/>
      <c r="J20" s="5"/>
      <c r="K20" s="147"/>
      <c r="L20" s="5"/>
      <c r="M20" s="5"/>
      <c r="N20" s="5"/>
      <c r="O20" s="5">
        <f t="shared" si="1"/>
        <v>0</v>
      </c>
      <c r="P20" s="5">
        <f>D20+G20+J20+M20</f>
        <v>675945</v>
      </c>
      <c r="Q20" s="5">
        <f t="shared" si="2"/>
        <v>675944</v>
      </c>
      <c r="R20" s="134"/>
      <c r="S20" s="134"/>
      <c r="T20" s="134"/>
      <c r="U20" s="134"/>
      <c r="V20" s="134"/>
      <c r="W20" s="134"/>
    </row>
    <row r="21" spans="1:23" ht="15.75" hidden="1">
      <c r="A21" s="7" t="s">
        <v>486</v>
      </c>
      <c r="B21" s="98">
        <v>2</v>
      </c>
      <c r="C21" s="5"/>
      <c r="D21" s="5"/>
      <c r="E21" s="147"/>
      <c r="F21" s="5"/>
      <c r="G21" s="5"/>
      <c r="H21" s="147"/>
      <c r="I21" s="5"/>
      <c r="J21" s="5"/>
      <c r="K21" s="147"/>
      <c r="L21" s="5"/>
      <c r="M21" s="5"/>
      <c r="N21" s="5"/>
      <c r="O21" s="5">
        <f t="shared" si="1"/>
        <v>0</v>
      </c>
      <c r="P21" s="5"/>
      <c r="Q21" s="5">
        <f t="shared" si="2"/>
        <v>0</v>
      </c>
      <c r="R21" s="134"/>
      <c r="S21" s="134"/>
      <c r="T21" s="134"/>
      <c r="U21" s="134"/>
      <c r="V21" s="134"/>
      <c r="W21" s="134"/>
    </row>
    <row r="22" spans="1:23" ht="15.75" hidden="1">
      <c r="A22" s="7" t="s">
        <v>230</v>
      </c>
      <c r="B22" s="98">
        <v>2</v>
      </c>
      <c r="C22" s="5"/>
      <c r="D22" s="5"/>
      <c r="E22" s="147"/>
      <c r="F22" s="5"/>
      <c r="G22" s="5"/>
      <c r="H22" s="147"/>
      <c r="I22" s="5"/>
      <c r="J22" s="5"/>
      <c r="K22" s="147"/>
      <c r="L22" s="5"/>
      <c r="M22" s="5"/>
      <c r="N22" s="5"/>
      <c r="O22" s="5">
        <f t="shared" si="1"/>
        <v>0</v>
      </c>
      <c r="P22" s="5"/>
      <c r="Q22" s="5">
        <f t="shared" si="2"/>
        <v>0</v>
      </c>
      <c r="R22" s="134"/>
      <c r="S22" s="134"/>
      <c r="T22" s="134"/>
      <c r="U22" s="134"/>
      <c r="V22" s="134"/>
      <c r="W22" s="134"/>
    </row>
    <row r="23" spans="1:23" s="3" customFormat="1" ht="15.75" hidden="1">
      <c r="A23" s="7" t="s">
        <v>231</v>
      </c>
      <c r="B23" s="98">
        <v>2</v>
      </c>
      <c r="C23" s="5"/>
      <c r="D23" s="5"/>
      <c r="E23" s="147"/>
      <c r="F23" s="5"/>
      <c r="G23" s="5"/>
      <c r="H23" s="147"/>
      <c r="I23" s="5"/>
      <c r="J23" s="5"/>
      <c r="K23" s="147"/>
      <c r="L23" s="5"/>
      <c r="M23" s="5"/>
      <c r="N23" s="5"/>
      <c r="O23" s="5">
        <f t="shared" si="1"/>
        <v>0</v>
      </c>
      <c r="P23" s="5"/>
      <c r="Q23" s="5">
        <f t="shared" si="2"/>
        <v>0</v>
      </c>
      <c r="R23" s="134"/>
      <c r="S23" s="134"/>
      <c r="T23" s="134"/>
      <c r="U23" s="134"/>
      <c r="V23" s="134"/>
      <c r="W23" s="134"/>
    </row>
    <row r="24" spans="1:23" s="3" customFormat="1" ht="15.75">
      <c r="A24" s="7" t="s">
        <v>232</v>
      </c>
      <c r="B24" s="98">
        <v>2</v>
      </c>
      <c r="C24" s="5"/>
      <c r="D24" s="5"/>
      <c r="E24" s="147"/>
      <c r="F24" s="5"/>
      <c r="G24" s="5"/>
      <c r="H24" s="147"/>
      <c r="I24" s="5">
        <v>500000</v>
      </c>
      <c r="J24" s="5">
        <v>601509</v>
      </c>
      <c r="K24" s="147">
        <v>351469</v>
      </c>
      <c r="L24" s="5">
        <v>135000</v>
      </c>
      <c r="M24" s="5">
        <v>162408</v>
      </c>
      <c r="N24" s="5">
        <v>86797</v>
      </c>
      <c r="O24" s="5">
        <f t="shared" si="1"/>
        <v>635000</v>
      </c>
      <c r="P24" s="5">
        <f>D24+G24+J24+M24</f>
        <v>763917</v>
      </c>
      <c r="Q24" s="5">
        <f t="shared" si="2"/>
        <v>438266</v>
      </c>
      <c r="R24" s="134"/>
      <c r="S24" s="134"/>
      <c r="T24" s="134"/>
      <c r="U24" s="134"/>
      <c r="V24" s="134"/>
      <c r="W24" s="134"/>
    </row>
    <row r="25" spans="1:23" s="3" customFormat="1" ht="15.75" hidden="1">
      <c r="A25" s="7" t="s">
        <v>502</v>
      </c>
      <c r="B25" s="98">
        <v>2</v>
      </c>
      <c r="C25" s="5"/>
      <c r="D25" s="5"/>
      <c r="E25" s="147"/>
      <c r="F25" s="5"/>
      <c r="G25" s="5"/>
      <c r="H25" s="147"/>
      <c r="I25" s="5"/>
      <c r="J25" s="5"/>
      <c r="K25" s="147"/>
      <c r="L25" s="5"/>
      <c r="M25" s="5"/>
      <c r="N25" s="5"/>
      <c r="O25" s="5">
        <f t="shared" si="1"/>
        <v>0</v>
      </c>
      <c r="P25" s="5"/>
      <c r="Q25" s="5">
        <f t="shared" si="2"/>
        <v>0</v>
      </c>
      <c r="R25" s="134"/>
      <c r="S25" s="134"/>
      <c r="T25" s="134"/>
      <c r="U25" s="134"/>
      <c r="V25" s="134"/>
      <c r="W25" s="134"/>
    </row>
    <row r="26" spans="1:23" ht="15.75" hidden="1">
      <c r="A26" s="7" t="s">
        <v>435</v>
      </c>
      <c r="B26" s="98">
        <v>2</v>
      </c>
      <c r="C26" s="5"/>
      <c r="D26" s="5"/>
      <c r="E26" s="147"/>
      <c r="F26" s="5"/>
      <c r="G26" s="5"/>
      <c r="H26" s="147"/>
      <c r="I26" s="5"/>
      <c r="J26" s="5"/>
      <c r="K26" s="147"/>
      <c r="L26" s="5"/>
      <c r="M26" s="5"/>
      <c r="N26" s="5"/>
      <c r="O26" s="5">
        <f t="shared" si="1"/>
        <v>0</v>
      </c>
      <c r="P26" s="5"/>
      <c r="Q26" s="5">
        <f t="shared" si="2"/>
        <v>0</v>
      </c>
      <c r="R26" s="134"/>
      <c r="S26" s="134"/>
      <c r="T26" s="134"/>
      <c r="U26" s="134"/>
      <c r="V26" s="134"/>
      <c r="W26" s="134"/>
    </row>
    <row r="27" spans="1:23" s="3" customFormat="1" ht="15.75">
      <c r="A27" s="7" t="s">
        <v>233</v>
      </c>
      <c r="B27" s="98">
        <v>2</v>
      </c>
      <c r="C27" s="5"/>
      <c r="D27" s="5"/>
      <c r="E27" s="147"/>
      <c r="F27" s="5"/>
      <c r="G27" s="5"/>
      <c r="H27" s="147"/>
      <c r="I27" s="5">
        <v>500000</v>
      </c>
      <c r="J27" s="5"/>
      <c r="K27" s="147"/>
      <c r="L27" s="5">
        <v>135000</v>
      </c>
      <c r="M27" s="5"/>
      <c r="N27" s="5"/>
      <c r="O27" s="5">
        <f t="shared" si="1"/>
        <v>635000</v>
      </c>
      <c r="P27" s="5">
        <f>D27+G27+J27+M27</f>
        <v>0</v>
      </c>
      <c r="Q27" s="5">
        <f t="shared" si="2"/>
        <v>0</v>
      </c>
      <c r="R27" s="134"/>
      <c r="S27" s="134"/>
      <c r="T27" s="134"/>
      <c r="U27" s="134"/>
      <c r="V27" s="134"/>
      <c r="W27" s="134"/>
    </row>
    <row r="28" spans="1:23" s="3" customFormat="1" ht="31.5">
      <c r="A28" s="7" t="s">
        <v>234</v>
      </c>
      <c r="B28" s="98">
        <v>2</v>
      </c>
      <c r="C28" s="5"/>
      <c r="D28" s="5"/>
      <c r="E28" s="147"/>
      <c r="F28" s="5"/>
      <c r="G28" s="5"/>
      <c r="H28" s="147"/>
      <c r="I28" s="5">
        <v>50000</v>
      </c>
      <c r="J28" s="5">
        <v>50000</v>
      </c>
      <c r="K28" s="147"/>
      <c r="L28" s="5">
        <v>13500</v>
      </c>
      <c r="M28" s="5">
        <v>13500</v>
      </c>
      <c r="N28" s="5"/>
      <c r="O28" s="5">
        <f t="shared" si="1"/>
        <v>63500</v>
      </c>
      <c r="P28" s="5">
        <v>63500</v>
      </c>
      <c r="Q28" s="5">
        <f t="shared" si="2"/>
        <v>0</v>
      </c>
      <c r="R28" s="134"/>
      <c r="S28" s="134"/>
      <c r="T28" s="134"/>
      <c r="U28" s="134"/>
      <c r="V28" s="134"/>
      <c r="W28" s="134"/>
    </row>
    <row r="29" spans="1:23" s="3" customFormat="1" ht="15" customHeight="1">
      <c r="A29" s="7" t="s">
        <v>595</v>
      </c>
      <c r="B29" s="98">
        <v>2</v>
      </c>
      <c r="C29" s="5"/>
      <c r="D29" s="5"/>
      <c r="E29" s="147"/>
      <c r="F29" s="5"/>
      <c r="G29" s="5"/>
      <c r="H29" s="147"/>
      <c r="I29" s="5"/>
      <c r="J29" s="5">
        <v>180350</v>
      </c>
      <c r="K29" s="147">
        <v>180350</v>
      </c>
      <c r="L29" s="5"/>
      <c r="M29" s="5">
        <v>48695</v>
      </c>
      <c r="N29" s="5">
        <v>48695</v>
      </c>
      <c r="O29" s="5">
        <f t="shared" si="1"/>
        <v>0</v>
      </c>
      <c r="P29" s="5">
        <f aca="true" t="shared" si="3" ref="P29:P34">D29+G29+J29+M29</f>
        <v>229045</v>
      </c>
      <c r="Q29" s="5">
        <f t="shared" si="2"/>
        <v>229045</v>
      </c>
      <c r="R29" s="134"/>
      <c r="S29" s="134"/>
      <c r="T29" s="134"/>
      <c r="U29" s="134"/>
      <c r="V29" s="134"/>
      <c r="W29" s="134"/>
    </row>
    <row r="30" spans="1:23" s="3" customFormat="1" ht="15.75">
      <c r="A30" s="7" t="s">
        <v>235</v>
      </c>
      <c r="B30" s="98">
        <v>2</v>
      </c>
      <c r="C30" s="5"/>
      <c r="D30" s="5"/>
      <c r="E30" s="147"/>
      <c r="F30" s="5"/>
      <c r="G30" s="5"/>
      <c r="H30" s="147"/>
      <c r="I30" s="5">
        <v>25000</v>
      </c>
      <c r="J30" s="5">
        <v>25000</v>
      </c>
      <c r="K30" s="147">
        <v>14708</v>
      </c>
      <c r="L30" s="5">
        <v>6750</v>
      </c>
      <c r="M30" s="5">
        <v>6750</v>
      </c>
      <c r="N30" s="5">
        <v>3978</v>
      </c>
      <c r="O30" s="5">
        <f t="shared" si="1"/>
        <v>31750</v>
      </c>
      <c r="P30" s="5">
        <f t="shared" si="3"/>
        <v>31750</v>
      </c>
      <c r="Q30" s="5">
        <f t="shared" si="2"/>
        <v>18686</v>
      </c>
      <c r="R30" s="134"/>
      <c r="S30" s="134"/>
      <c r="T30" s="134"/>
      <c r="U30" s="134"/>
      <c r="V30" s="134"/>
      <c r="W30" s="134"/>
    </row>
    <row r="31" spans="1:23" s="3" customFormat="1" ht="15.75">
      <c r="A31" s="7" t="s">
        <v>236</v>
      </c>
      <c r="B31" s="98">
        <v>2</v>
      </c>
      <c r="C31" s="5"/>
      <c r="D31" s="5"/>
      <c r="E31" s="147"/>
      <c r="F31" s="5"/>
      <c r="G31" s="5"/>
      <c r="H31" s="147"/>
      <c r="I31" s="5">
        <v>700000</v>
      </c>
      <c r="J31" s="5">
        <v>700000</v>
      </c>
      <c r="K31" s="147">
        <v>656035</v>
      </c>
      <c r="L31" s="5">
        <v>189000</v>
      </c>
      <c r="M31" s="5">
        <v>189000</v>
      </c>
      <c r="N31" s="5">
        <v>165215</v>
      </c>
      <c r="O31" s="5">
        <f t="shared" si="1"/>
        <v>889000</v>
      </c>
      <c r="P31" s="5">
        <f t="shared" si="3"/>
        <v>889000</v>
      </c>
      <c r="Q31" s="5">
        <f t="shared" si="2"/>
        <v>821250</v>
      </c>
      <c r="R31" s="134"/>
      <c r="S31" s="134"/>
      <c r="T31" s="134"/>
      <c r="U31" s="134"/>
      <c r="V31" s="134"/>
      <c r="W31" s="134"/>
    </row>
    <row r="32" spans="1:23" s="3" customFormat="1" ht="15.75">
      <c r="A32" s="7" t="s">
        <v>237</v>
      </c>
      <c r="B32" s="98">
        <v>2</v>
      </c>
      <c r="C32" s="5"/>
      <c r="D32" s="5">
        <v>106402</v>
      </c>
      <c r="E32" s="147">
        <v>106402</v>
      </c>
      <c r="F32" s="5"/>
      <c r="G32" s="5">
        <v>28728</v>
      </c>
      <c r="H32" s="147">
        <v>28728</v>
      </c>
      <c r="I32" s="5">
        <v>800000</v>
      </c>
      <c r="J32" s="5">
        <v>800000</v>
      </c>
      <c r="K32" s="147">
        <v>488692</v>
      </c>
      <c r="L32" s="5">
        <v>216000</v>
      </c>
      <c r="M32" s="5">
        <v>216000</v>
      </c>
      <c r="N32" s="5">
        <v>109590</v>
      </c>
      <c r="O32" s="5">
        <f t="shared" si="1"/>
        <v>1016000</v>
      </c>
      <c r="P32" s="5">
        <f t="shared" si="3"/>
        <v>1151130</v>
      </c>
      <c r="Q32" s="5">
        <f t="shared" si="2"/>
        <v>733412</v>
      </c>
      <c r="R32" s="134"/>
      <c r="S32" s="134"/>
      <c r="T32" s="134"/>
      <c r="U32" s="134"/>
      <c r="V32" s="134"/>
      <c r="W32" s="134"/>
    </row>
    <row r="33" spans="1:23" s="3" customFormat="1" ht="15.75">
      <c r="A33" s="7" t="s">
        <v>503</v>
      </c>
      <c r="B33" s="98">
        <v>2</v>
      </c>
      <c r="C33" s="5"/>
      <c r="D33" s="5"/>
      <c r="E33" s="147"/>
      <c r="F33" s="5"/>
      <c r="G33" s="5"/>
      <c r="H33" s="147"/>
      <c r="I33" s="5">
        <v>12000</v>
      </c>
      <c r="J33" s="5">
        <v>12000</v>
      </c>
      <c r="K33" s="147">
        <v>0</v>
      </c>
      <c r="L33" s="5"/>
      <c r="M33" s="5"/>
      <c r="N33" s="5"/>
      <c r="O33" s="5">
        <f t="shared" si="1"/>
        <v>12000</v>
      </c>
      <c r="P33" s="5">
        <f t="shared" si="3"/>
        <v>12000</v>
      </c>
      <c r="Q33" s="5">
        <f t="shared" si="2"/>
        <v>0</v>
      </c>
      <c r="R33" s="134"/>
      <c r="S33" s="134"/>
      <c r="T33" s="134"/>
      <c r="U33" s="134"/>
      <c r="V33" s="134"/>
      <c r="W33" s="134"/>
    </row>
    <row r="34" spans="1:23" s="3" customFormat="1" ht="15.75">
      <c r="A34" s="7" t="s">
        <v>238</v>
      </c>
      <c r="B34" s="98">
        <v>2</v>
      </c>
      <c r="C34" s="5"/>
      <c r="D34" s="5"/>
      <c r="E34" s="147"/>
      <c r="F34" s="5"/>
      <c r="G34" s="5"/>
      <c r="H34" s="147"/>
      <c r="I34" s="5">
        <v>551181</v>
      </c>
      <c r="J34" s="5">
        <v>787401</v>
      </c>
      <c r="K34" s="147">
        <v>711336</v>
      </c>
      <c r="L34" s="5">
        <v>148819</v>
      </c>
      <c r="M34" s="5">
        <v>212599</v>
      </c>
      <c r="N34" s="5">
        <v>190128</v>
      </c>
      <c r="O34" s="5">
        <f t="shared" si="1"/>
        <v>700000</v>
      </c>
      <c r="P34" s="5">
        <f t="shared" si="3"/>
        <v>1000000</v>
      </c>
      <c r="Q34" s="5">
        <f t="shared" si="2"/>
        <v>901464</v>
      </c>
      <c r="R34" s="134"/>
      <c r="S34" s="134"/>
      <c r="T34" s="134"/>
      <c r="U34" s="134"/>
      <c r="V34" s="134"/>
      <c r="W34" s="134"/>
    </row>
    <row r="35" spans="1:23" s="3" customFormat="1" ht="15.75" hidden="1">
      <c r="A35" s="7" t="s">
        <v>239</v>
      </c>
      <c r="B35" s="98">
        <v>2</v>
      </c>
      <c r="C35" s="5"/>
      <c r="D35" s="5"/>
      <c r="E35" s="147"/>
      <c r="F35" s="5"/>
      <c r="G35" s="5"/>
      <c r="H35" s="147"/>
      <c r="I35" s="5"/>
      <c r="J35" s="5"/>
      <c r="K35" s="147"/>
      <c r="L35" s="5"/>
      <c r="M35" s="5"/>
      <c r="N35" s="5"/>
      <c r="O35" s="5">
        <f t="shared" si="1"/>
        <v>0</v>
      </c>
      <c r="P35" s="5"/>
      <c r="Q35" s="5">
        <f t="shared" si="2"/>
        <v>0</v>
      </c>
      <c r="R35" s="134"/>
      <c r="S35" s="134"/>
      <c r="T35" s="134"/>
      <c r="U35" s="134"/>
      <c r="V35" s="134"/>
      <c r="W35" s="134"/>
    </row>
    <row r="36" spans="1:23" s="3" customFormat="1" ht="15.75" hidden="1">
      <c r="A36" s="7" t="s">
        <v>240</v>
      </c>
      <c r="B36" s="98">
        <v>2</v>
      </c>
      <c r="C36" s="5"/>
      <c r="D36" s="5"/>
      <c r="E36" s="147"/>
      <c r="F36" s="5"/>
      <c r="G36" s="5"/>
      <c r="H36" s="147"/>
      <c r="I36" s="5"/>
      <c r="J36" s="5"/>
      <c r="K36" s="5"/>
      <c r="L36" s="5"/>
      <c r="M36" s="5"/>
      <c r="N36" s="5"/>
      <c r="O36" s="5">
        <f t="shared" si="1"/>
        <v>0</v>
      </c>
      <c r="P36" s="5"/>
      <c r="Q36" s="5">
        <f t="shared" si="2"/>
        <v>0</v>
      </c>
      <c r="R36" s="134"/>
      <c r="S36" s="134"/>
      <c r="T36" s="134"/>
      <c r="U36" s="134"/>
      <c r="V36" s="134"/>
      <c r="W36" s="134"/>
    </row>
    <row r="37" spans="1:23" s="3" customFormat="1" ht="15.75" hidden="1">
      <c r="A37" s="7" t="s">
        <v>241</v>
      </c>
      <c r="B37" s="98">
        <v>2</v>
      </c>
      <c r="C37" s="5"/>
      <c r="D37" s="5"/>
      <c r="E37" s="147"/>
      <c r="F37" s="5"/>
      <c r="G37" s="5"/>
      <c r="H37" s="147"/>
      <c r="I37" s="5"/>
      <c r="J37" s="5"/>
      <c r="K37" s="5"/>
      <c r="L37" s="5"/>
      <c r="M37" s="5"/>
      <c r="N37" s="5"/>
      <c r="O37" s="5">
        <f t="shared" si="1"/>
        <v>0</v>
      </c>
      <c r="P37" s="5"/>
      <c r="Q37" s="5">
        <f t="shared" si="2"/>
        <v>0</v>
      </c>
      <c r="R37" s="134"/>
      <c r="S37" s="134"/>
      <c r="T37" s="134"/>
      <c r="U37" s="134"/>
      <c r="V37" s="134"/>
      <c r="W37" s="134"/>
    </row>
    <row r="38" spans="1:23" s="3" customFormat="1" ht="15.75">
      <c r="A38" s="7" t="s">
        <v>242</v>
      </c>
      <c r="B38" s="98">
        <v>2</v>
      </c>
      <c r="C38" s="5"/>
      <c r="D38" s="5"/>
      <c r="E38" s="147"/>
      <c r="F38" s="5"/>
      <c r="G38" s="5"/>
      <c r="H38" s="147"/>
      <c r="I38" s="5">
        <v>25000</v>
      </c>
      <c r="J38" s="5">
        <v>25000</v>
      </c>
      <c r="K38" s="5">
        <v>18870</v>
      </c>
      <c r="L38" s="5">
        <v>6750</v>
      </c>
      <c r="M38" s="5">
        <v>6750</v>
      </c>
      <c r="N38" s="5"/>
      <c r="O38" s="5">
        <f t="shared" si="1"/>
        <v>31750</v>
      </c>
      <c r="P38" s="5">
        <f>D38+G38+J38+M38</f>
        <v>31750</v>
      </c>
      <c r="Q38" s="5">
        <f t="shared" si="2"/>
        <v>18870</v>
      </c>
      <c r="R38" s="134"/>
      <c r="S38" s="134"/>
      <c r="T38" s="134"/>
      <c r="U38" s="134"/>
      <c r="V38" s="134"/>
      <c r="W38" s="134"/>
    </row>
    <row r="39" spans="1:23" s="3" customFormat="1" ht="15.75" hidden="1">
      <c r="A39" s="7" t="s">
        <v>243</v>
      </c>
      <c r="B39" s="98">
        <v>2</v>
      </c>
      <c r="C39" s="5"/>
      <c r="D39" s="5"/>
      <c r="E39" s="147"/>
      <c r="F39" s="5"/>
      <c r="G39" s="5"/>
      <c r="H39" s="147"/>
      <c r="I39" s="5"/>
      <c r="J39" s="5"/>
      <c r="K39" s="5"/>
      <c r="L39" s="5"/>
      <c r="M39" s="5"/>
      <c r="N39" s="5"/>
      <c r="O39" s="5">
        <f t="shared" si="1"/>
        <v>0</v>
      </c>
      <c r="P39" s="5"/>
      <c r="Q39" s="5">
        <f t="shared" si="2"/>
        <v>0</v>
      </c>
      <c r="R39" s="134"/>
      <c r="S39" s="134"/>
      <c r="T39" s="134"/>
      <c r="U39" s="134"/>
      <c r="V39" s="134"/>
      <c r="W39" s="134"/>
    </row>
    <row r="40" spans="1:23" s="3" customFormat="1" ht="15.75" hidden="1">
      <c r="A40" s="7" t="s">
        <v>244</v>
      </c>
      <c r="B40" s="98">
        <v>2</v>
      </c>
      <c r="C40" s="5"/>
      <c r="D40" s="5"/>
      <c r="E40" s="147"/>
      <c r="F40" s="5"/>
      <c r="G40" s="5"/>
      <c r="H40" s="147"/>
      <c r="I40" s="5"/>
      <c r="J40" s="5"/>
      <c r="K40" s="5"/>
      <c r="L40" s="5"/>
      <c r="M40" s="5"/>
      <c r="N40" s="5"/>
      <c r="O40" s="5">
        <f t="shared" si="1"/>
        <v>0</v>
      </c>
      <c r="P40" s="5"/>
      <c r="Q40" s="5">
        <f t="shared" si="2"/>
        <v>0</v>
      </c>
      <c r="R40" s="134"/>
      <c r="S40" s="134"/>
      <c r="T40" s="134"/>
      <c r="U40" s="134"/>
      <c r="V40" s="134"/>
      <c r="W40" s="134"/>
    </row>
    <row r="41" spans="1:23" s="3" customFormat="1" ht="31.5" hidden="1">
      <c r="A41" s="7" t="s">
        <v>245</v>
      </c>
      <c r="B41" s="98">
        <v>2</v>
      </c>
      <c r="C41" s="5"/>
      <c r="D41" s="5"/>
      <c r="E41" s="147"/>
      <c r="F41" s="5"/>
      <c r="G41" s="5"/>
      <c r="H41" s="147"/>
      <c r="I41" s="5"/>
      <c r="J41" s="5"/>
      <c r="K41" s="5"/>
      <c r="L41" s="5"/>
      <c r="M41" s="5"/>
      <c r="N41" s="5"/>
      <c r="O41" s="5">
        <f t="shared" si="1"/>
        <v>0</v>
      </c>
      <c r="P41" s="5"/>
      <c r="Q41" s="5">
        <f t="shared" si="2"/>
        <v>0</v>
      </c>
      <c r="R41" s="134"/>
      <c r="S41" s="134"/>
      <c r="T41" s="134"/>
      <c r="U41" s="134"/>
      <c r="V41" s="134"/>
      <c r="W41" s="134"/>
    </row>
    <row r="42" spans="1:23" ht="15.75">
      <c r="A42" s="7" t="s">
        <v>504</v>
      </c>
      <c r="B42" s="98">
        <v>2</v>
      </c>
      <c r="C42" s="5"/>
      <c r="D42" s="5"/>
      <c r="E42" s="147"/>
      <c r="F42" s="5"/>
      <c r="G42" s="5"/>
      <c r="H42" s="147"/>
      <c r="I42" s="5">
        <v>20000</v>
      </c>
      <c r="J42" s="5">
        <v>20000</v>
      </c>
      <c r="K42" s="5">
        <v>12443</v>
      </c>
      <c r="L42" s="5">
        <v>5400</v>
      </c>
      <c r="M42" s="5">
        <v>5400</v>
      </c>
      <c r="N42" s="5">
        <v>2383</v>
      </c>
      <c r="O42" s="5">
        <f t="shared" si="1"/>
        <v>25400</v>
      </c>
      <c r="P42" s="5">
        <f>D42+G42+J42+M42</f>
        <v>25400</v>
      </c>
      <c r="Q42" s="5">
        <f t="shared" si="2"/>
        <v>14826</v>
      </c>
      <c r="R42" s="134"/>
      <c r="S42" s="134"/>
      <c r="T42" s="134"/>
      <c r="U42" s="134"/>
      <c r="V42" s="134"/>
      <c r="W42" s="134"/>
    </row>
    <row r="43" spans="1:23" s="3" customFormat="1" ht="15.75">
      <c r="A43" s="7" t="s">
        <v>470</v>
      </c>
      <c r="B43" s="98">
        <v>2</v>
      </c>
      <c r="C43" s="5"/>
      <c r="D43" s="5"/>
      <c r="E43" s="147"/>
      <c r="F43" s="5"/>
      <c r="G43" s="5"/>
      <c r="H43" s="147"/>
      <c r="I43" s="5">
        <v>150000</v>
      </c>
      <c r="J43" s="5">
        <v>150000</v>
      </c>
      <c r="K43" s="5">
        <v>67470</v>
      </c>
      <c r="L43" s="5">
        <v>40500</v>
      </c>
      <c r="M43" s="5">
        <v>40500</v>
      </c>
      <c r="N43" s="5">
        <v>15666</v>
      </c>
      <c r="O43" s="5">
        <f t="shared" si="1"/>
        <v>190500</v>
      </c>
      <c r="P43" s="5">
        <f>D43+G43+J43+M43</f>
        <v>190500</v>
      </c>
      <c r="Q43" s="5">
        <f t="shared" si="2"/>
        <v>83136</v>
      </c>
      <c r="R43" s="134"/>
      <c r="S43" s="134"/>
      <c r="T43" s="134"/>
      <c r="U43" s="134"/>
      <c r="V43" s="134"/>
      <c r="W43" s="134"/>
    </row>
    <row r="44" spans="1:23" s="3" customFormat="1" ht="15.75" hidden="1">
      <c r="A44" s="7" t="s">
        <v>246</v>
      </c>
      <c r="B44" s="98">
        <v>2</v>
      </c>
      <c r="C44" s="5"/>
      <c r="D44" s="5"/>
      <c r="E44" s="147"/>
      <c r="F44" s="5"/>
      <c r="G44" s="5"/>
      <c r="H44" s="147"/>
      <c r="I44" s="5"/>
      <c r="J44" s="5"/>
      <c r="K44" s="5"/>
      <c r="L44" s="5"/>
      <c r="M44" s="5"/>
      <c r="N44" s="5"/>
      <c r="O44" s="5">
        <f t="shared" si="1"/>
        <v>0</v>
      </c>
      <c r="P44" s="5"/>
      <c r="Q44" s="5">
        <f t="shared" si="2"/>
        <v>0</v>
      </c>
      <c r="R44" s="134"/>
      <c r="S44" s="134"/>
      <c r="T44" s="134"/>
      <c r="U44" s="134"/>
      <c r="V44" s="134"/>
      <c r="W44" s="134"/>
    </row>
    <row r="45" spans="1:23" s="3" customFormat="1" ht="15.75">
      <c r="A45" s="7" t="s">
        <v>247</v>
      </c>
      <c r="B45" s="98">
        <v>2</v>
      </c>
      <c r="C45" s="5">
        <v>795590</v>
      </c>
      <c r="D45" s="5">
        <v>695590</v>
      </c>
      <c r="E45" s="147">
        <v>485100</v>
      </c>
      <c r="F45" s="5">
        <v>214810</v>
      </c>
      <c r="G45" s="5">
        <v>187810</v>
      </c>
      <c r="H45" s="147">
        <v>130977</v>
      </c>
      <c r="I45" s="5">
        <v>700000</v>
      </c>
      <c r="J45" s="143">
        <v>1035674</v>
      </c>
      <c r="K45" s="3">
        <v>978276</v>
      </c>
      <c r="L45" s="5">
        <v>189000</v>
      </c>
      <c r="M45" s="143">
        <v>279632</v>
      </c>
      <c r="N45" s="3">
        <v>251846</v>
      </c>
      <c r="O45" s="5">
        <f t="shared" si="1"/>
        <v>1899400</v>
      </c>
      <c r="P45" s="5">
        <f>D45+G45+J45+M45</f>
        <v>2198706</v>
      </c>
      <c r="Q45" s="5">
        <f t="shared" si="2"/>
        <v>1846199</v>
      </c>
      <c r="R45" s="134"/>
      <c r="S45" s="134"/>
      <c r="T45" s="134"/>
      <c r="U45" s="134"/>
      <c r="V45" s="134"/>
      <c r="W45" s="134"/>
    </row>
    <row r="46" spans="1:23" s="3" customFormat="1" ht="15.75">
      <c r="A46" s="7" t="s">
        <v>248</v>
      </c>
      <c r="B46" s="98">
        <v>2</v>
      </c>
      <c r="C46" s="5">
        <v>893900</v>
      </c>
      <c r="D46" s="5">
        <v>893900</v>
      </c>
      <c r="E46" s="147">
        <v>759900</v>
      </c>
      <c r="F46" s="5">
        <v>245529</v>
      </c>
      <c r="G46" s="5">
        <v>251212</v>
      </c>
      <c r="H46" s="147">
        <v>251212</v>
      </c>
      <c r="I46" s="5">
        <v>1000000</v>
      </c>
      <c r="J46" s="5">
        <v>1391992</v>
      </c>
      <c r="K46" s="5">
        <v>1192292</v>
      </c>
      <c r="L46" s="5">
        <v>270000</v>
      </c>
      <c r="M46" s="5">
        <v>375838</v>
      </c>
      <c r="N46" s="5">
        <v>236363</v>
      </c>
      <c r="O46" s="5">
        <f t="shared" si="1"/>
        <v>2409429</v>
      </c>
      <c r="P46" s="5">
        <f>D46+G46+J46+M46</f>
        <v>2912942</v>
      </c>
      <c r="Q46" s="5">
        <f t="shared" si="2"/>
        <v>2439767</v>
      </c>
      <c r="R46" s="134"/>
      <c r="S46" s="134"/>
      <c r="T46" s="134"/>
      <c r="U46" s="134"/>
      <c r="V46" s="134"/>
      <c r="W46" s="134"/>
    </row>
    <row r="47" spans="1:23" s="3" customFormat="1" ht="15.75">
      <c r="A47" s="118" t="s">
        <v>505</v>
      </c>
      <c r="B47" s="98">
        <v>2</v>
      </c>
      <c r="C47" s="5">
        <v>500000</v>
      </c>
      <c r="D47" s="5">
        <v>899100</v>
      </c>
      <c r="E47" s="147">
        <v>736003</v>
      </c>
      <c r="F47" s="5"/>
      <c r="G47" s="5"/>
      <c r="H47" s="147"/>
      <c r="I47" s="5"/>
      <c r="J47" s="5"/>
      <c r="K47" s="5"/>
      <c r="L47" s="5"/>
      <c r="M47" s="5"/>
      <c r="N47" s="5"/>
      <c r="O47" s="5">
        <f t="shared" si="1"/>
        <v>500000</v>
      </c>
      <c r="P47" s="5">
        <f>D47+G47+J47+M47</f>
        <v>899100</v>
      </c>
      <c r="Q47" s="5">
        <f t="shared" si="2"/>
        <v>736003</v>
      </c>
      <c r="R47" s="134"/>
      <c r="S47" s="134"/>
      <c r="T47" s="134"/>
      <c r="U47" s="134"/>
      <c r="V47" s="134"/>
      <c r="W47" s="134"/>
    </row>
    <row r="48" spans="1:23" ht="15.75" hidden="1">
      <c r="A48" s="7" t="s">
        <v>462</v>
      </c>
      <c r="B48" s="98">
        <v>2</v>
      </c>
      <c r="C48" s="5"/>
      <c r="D48" s="5"/>
      <c r="E48" s="147"/>
      <c r="F48" s="5"/>
      <c r="G48" s="5"/>
      <c r="H48" s="147"/>
      <c r="I48" s="5"/>
      <c r="J48" s="5"/>
      <c r="K48" s="5"/>
      <c r="L48" s="5"/>
      <c r="M48" s="5"/>
      <c r="N48" s="5"/>
      <c r="O48" s="5">
        <f t="shared" si="1"/>
        <v>0</v>
      </c>
      <c r="P48" s="5"/>
      <c r="Q48" s="5">
        <f t="shared" si="2"/>
        <v>0</v>
      </c>
      <c r="R48" s="134"/>
      <c r="S48" s="134"/>
      <c r="T48" s="134"/>
      <c r="U48" s="134"/>
      <c r="V48" s="134"/>
      <c r="W48" s="134"/>
    </row>
    <row r="49" spans="1:23" ht="15.75">
      <c r="A49" s="7" t="s">
        <v>462</v>
      </c>
      <c r="B49" s="98">
        <v>2</v>
      </c>
      <c r="C49" s="5"/>
      <c r="D49" s="5"/>
      <c r="E49" s="147"/>
      <c r="F49" s="5"/>
      <c r="G49" s="5"/>
      <c r="H49" s="147"/>
      <c r="I49" s="5"/>
      <c r="J49" s="5">
        <v>189401</v>
      </c>
      <c r="K49" s="5">
        <v>185360</v>
      </c>
      <c r="L49" s="5"/>
      <c r="M49" s="5">
        <v>51139</v>
      </c>
      <c r="N49" s="5">
        <v>50047</v>
      </c>
      <c r="O49" s="5"/>
      <c r="P49" s="5">
        <f aca="true" t="shared" si="4" ref="P49:P55">D49+G49+J49+M49</f>
        <v>240540</v>
      </c>
      <c r="Q49" s="5">
        <f t="shared" si="2"/>
        <v>235407</v>
      </c>
      <c r="R49" s="134"/>
      <c r="S49" s="134"/>
      <c r="T49" s="134"/>
      <c r="U49" s="134"/>
      <c r="V49" s="134"/>
      <c r="W49" s="134"/>
    </row>
    <row r="50" spans="1:23" s="3" customFormat="1" ht="15.75">
      <c r="A50" s="7" t="s">
        <v>249</v>
      </c>
      <c r="B50" s="98">
        <v>2</v>
      </c>
      <c r="C50" s="5"/>
      <c r="D50" s="5"/>
      <c r="E50" s="147"/>
      <c r="F50" s="5"/>
      <c r="G50" s="5"/>
      <c r="H50" s="147"/>
      <c r="I50" s="5">
        <v>1494142</v>
      </c>
      <c r="J50" s="5">
        <v>1604388</v>
      </c>
      <c r="K50" s="5">
        <v>1604388</v>
      </c>
      <c r="L50" s="5">
        <v>403419</v>
      </c>
      <c r="M50" s="5">
        <v>433187</v>
      </c>
      <c r="N50" s="5">
        <v>433187</v>
      </c>
      <c r="O50" s="5">
        <f aca="true" t="shared" si="5" ref="O50:O58">C50+F50+I50+L50</f>
        <v>1897561</v>
      </c>
      <c r="P50" s="5">
        <f t="shared" si="4"/>
        <v>2037575</v>
      </c>
      <c r="Q50" s="5">
        <f t="shared" si="2"/>
        <v>2037575</v>
      </c>
      <c r="R50" s="134"/>
      <c r="S50" s="134"/>
      <c r="T50" s="134"/>
      <c r="U50" s="134"/>
      <c r="V50" s="134"/>
      <c r="W50" s="134"/>
    </row>
    <row r="51" spans="1:23" s="3" customFormat="1" ht="15.75">
      <c r="A51" s="7" t="s">
        <v>130</v>
      </c>
      <c r="B51" s="98"/>
      <c r="C51" s="5"/>
      <c r="D51" s="5"/>
      <c r="E51" s="147"/>
      <c r="F51" s="5"/>
      <c r="G51" s="5"/>
      <c r="H51" s="147"/>
      <c r="I51" s="5">
        <f>SUM(I52:I54)</f>
        <v>2934281</v>
      </c>
      <c r="J51" s="5">
        <f>SUM(J52:J54)</f>
        <v>3189133</v>
      </c>
      <c r="K51" s="5">
        <f>SUM(K52:K54)</f>
        <v>2397879</v>
      </c>
      <c r="L51" s="5"/>
      <c r="M51" s="5"/>
      <c r="N51" s="5"/>
      <c r="O51" s="5">
        <f t="shared" si="5"/>
        <v>2934281</v>
      </c>
      <c r="P51" s="5">
        <f t="shared" si="4"/>
        <v>3189133</v>
      </c>
      <c r="Q51" s="5">
        <f t="shared" si="2"/>
        <v>2397879</v>
      </c>
      <c r="R51" s="134"/>
      <c r="S51" s="134"/>
      <c r="T51" s="134"/>
      <c r="U51" s="134"/>
      <c r="V51" s="134"/>
      <c r="W51" s="134"/>
    </row>
    <row r="52" spans="1:23" s="3" customFormat="1" ht="15.75">
      <c r="A52" s="86" t="s">
        <v>373</v>
      </c>
      <c r="B52" s="98">
        <v>1</v>
      </c>
      <c r="C52" s="5"/>
      <c r="D52" s="5"/>
      <c r="E52" s="147"/>
      <c r="F52" s="5"/>
      <c r="G52" s="5"/>
      <c r="H52" s="147"/>
      <c r="I52" s="5">
        <f>SUMIF($B$6:$B$51,"1",L$6:L$51)</f>
        <v>0</v>
      </c>
      <c r="J52" s="5"/>
      <c r="K52" s="5">
        <f>SUMIF($B$6:$B$51,"1",N$6:N$51)</f>
        <v>0</v>
      </c>
      <c r="L52" s="5"/>
      <c r="M52" s="5"/>
      <c r="N52" s="5"/>
      <c r="O52" s="5">
        <f t="shared" si="5"/>
        <v>0</v>
      </c>
      <c r="P52" s="5">
        <f t="shared" si="4"/>
        <v>0</v>
      </c>
      <c r="Q52" s="5">
        <f t="shared" si="2"/>
        <v>0</v>
      </c>
      <c r="R52" s="134"/>
      <c r="S52" s="134"/>
      <c r="T52" s="134"/>
      <c r="U52" s="134"/>
      <c r="V52" s="134"/>
      <c r="W52" s="134"/>
    </row>
    <row r="53" spans="1:23" s="3" customFormat="1" ht="15.75">
      <c r="A53" s="86" t="s">
        <v>217</v>
      </c>
      <c r="B53" s="98">
        <v>2</v>
      </c>
      <c r="C53" s="5"/>
      <c r="D53" s="5"/>
      <c r="E53" s="147"/>
      <c r="F53" s="5"/>
      <c r="G53" s="5"/>
      <c r="H53" s="147"/>
      <c r="I53" s="5">
        <f>SUMIF($B$6:$B$51,"2",L$6:L$51)</f>
        <v>2934281</v>
      </c>
      <c r="J53" s="5">
        <f>SUMIF($B$6:$B$51,"2",M$6:M$51)</f>
        <v>3189133</v>
      </c>
      <c r="K53" s="5">
        <f>SUMIF($B$6:$B$51,"2",N$6:N$51)</f>
        <v>2397879</v>
      </c>
      <c r="L53" s="5"/>
      <c r="M53" s="5"/>
      <c r="N53" s="5"/>
      <c r="O53" s="5">
        <f t="shared" si="5"/>
        <v>2934281</v>
      </c>
      <c r="P53" s="5">
        <f t="shared" si="4"/>
        <v>3189133</v>
      </c>
      <c r="Q53" s="5">
        <f t="shared" si="2"/>
        <v>2397879</v>
      </c>
      <c r="R53" s="134"/>
      <c r="S53" s="134"/>
      <c r="T53" s="134"/>
      <c r="U53" s="134"/>
      <c r="V53" s="134"/>
      <c r="W53" s="134"/>
    </row>
    <row r="54" spans="1:23" s="3" customFormat="1" ht="15.75">
      <c r="A54" s="86" t="s">
        <v>109</v>
      </c>
      <c r="B54" s="98">
        <v>3</v>
      </c>
      <c r="C54" s="5"/>
      <c r="D54" s="5"/>
      <c r="E54" s="147"/>
      <c r="F54" s="5"/>
      <c r="G54" s="5"/>
      <c r="H54" s="147"/>
      <c r="I54" s="5">
        <f>SUMIF($B$6:$B$51,"3",L$6:L$51)</f>
        <v>0</v>
      </c>
      <c r="J54" s="5"/>
      <c r="K54" s="5">
        <f>SUMIF($B$6:$B$51,"3",N$6:N$51)</f>
        <v>0</v>
      </c>
      <c r="L54" s="5"/>
      <c r="M54" s="5"/>
      <c r="N54" s="5"/>
      <c r="O54" s="5">
        <f t="shared" si="5"/>
        <v>0</v>
      </c>
      <c r="P54" s="5">
        <f t="shared" si="4"/>
        <v>0</v>
      </c>
      <c r="Q54" s="5">
        <f t="shared" si="2"/>
        <v>0</v>
      </c>
      <c r="R54" s="134"/>
      <c r="S54" s="134"/>
      <c r="T54" s="134"/>
      <c r="U54" s="134"/>
      <c r="V54" s="134"/>
      <c r="W54" s="134"/>
    </row>
    <row r="55" spans="1:23" s="3" customFormat="1" ht="15.75">
      <c r="A55" s="8" t="s">
        <v>379</v>
      </c>
      <c r="B55" s="98"/>
      <c r="C55" s="14">
        <f aca="true" t="shared" si="6" ref="C55:K55">SUM(C56:C58)</f>
        <v>27343470</v>
      </c>
      <c r="D55" s="14">
        <f t="shared" si="6"/>
        <v>27929204</v>
      </c>
      <c r="E55" s="148">
        <f t="shared" si="6"/>
        <v>27037458</v>
      </c>
      <c r="F55" s="14">
        <f t="shared" si="6"/>
        <v>4326980</v>
      </c>
      <c r="G55" s="14">
        <f t="shared" si="6"/>
        <v>4457104</v>
      </c>
      <c r="H55" s="148">
        <f t="shared" si="6"/>
        <v>4184418</v>
      </c>
      <c r="I55" s="14">
        <f t="shared" si="6"/>
        <v>14126051</v>
      </c>
      <c r="J55" s="14">
        <f t="shared" si="6"/>
        <v>15517961</v>
      </c>
      <c r="K55" s="14">
        <f t="shared" si="6"/>
        <v>13230705</v>
      </c>
      <c r="L55" s="14"/>
      <c r="M55" s="14"/>
      <c r="N55" s="14"/>
      <c r="O55" s="14">
        <f t="shared" si="5"/>
        <v>45796501</v>
      </c>
      <c r="P55" s="14">
        <f t="shared" si="4"/>
        <v>47904269</v>
      </c>
      <c r="Q55" s="14">
        <f t="shared" si="2"/>
        <v>44452581</v>
      </c>
      <c r="R55" s="134"/>
      <c r="S55" s="134"/>
      <c r="T55" s="134"/>
      <c r="U55" s="134"/>
      <c r="V55" s="134"/>
      <c r="W55" s="134"/>
    </row>
    <row r="56" spans="1:23" s="3" customFormat="1" ht="15.75">
      <c r="A56" s="86" t="s">
        <v>373</v>
      </c>
      <c r="B56" s="98">
        <v>1</v>
      </c>
      <c r="C56" s="81">
        <f aca="true" t="shared" si="7" ref="C56:K56">SUMIF($B$6:$B$55,"1",C$6:C$55)</f>
        <v>0</v>
      </c>
      <c r="D56" s="81">
        <f t="shared" si="7"/>
        <v>0</v>
      </c>
      <c r="E56" s="81">
        <f t="shared" si="7"/>
        <v>0</v>
      </c>
      <c r="F56" s="81">
        <f t="shared" si="7"/>
        <v>0</v>
      </c>
      <c r="G56" s="81">
        <f t="shared" si="7"/>
        <v>0</v>
      </c>
      <c r="H56" s="81">
        <f t="shared" si="7"/>
        <v>0</v>
      </c>
      <c r="I56" s="81">
        <f t="shared" si="7"/>
        <v>0</v>
      </c>
      <c r="J56" s="81">
        <f t="shared" si="7"/>
        <v>0</v>
      </c>
      <c r="K56" s="81">
        <f t="shared" si="7"/>
        <v>0</v>
      </c>
      <c r="L56" s="81"/>
      <c r="M56" s="81"/>
      <c r="N56" s="81"/>
      <c r="O56" s="5">
        <f t="shared" si="5"/>
        <v>0</v>
      </c>
      <c r="P56" s="5">
        <f>D56+G56+J56+M56</f>
        <v>0</v>
      </c>
      <c r="Q56" s="5">
        <f t="shared" si="2"/>
        <v>0</v>
      </c>
      <c r="R56" s="134"/>
      <c r="S56" s="134"/>
      <c r="T56" s="134"/>
      <c r="U56" s="134"/>
      <c r="V56" s="134"/>
      <c r="W56" s="134"/>
    </row>
    <row r="57" spans="1:23" s="3" customFormat="1" ht="15.75">
      <c r="A57" s="86" t="s">
        <v>217</v>
      </c>
      <c r="B57" s="98">
        <v>2</v>
      </c>
      <c r="C57" s="81">
        <f aca="true" t="shared" si="8" ref="C57:K57">SUMIF($B$6:$B$55,"2",C$6:C$55)</f>
        <v>25957870</v>
      </c>
      <c r="D57" s="81">
        <f t="shared" si="8"/>
        <v>26458920</v>
      </c>
      <c r="E57" s="81">
        <f t="shared" si="8"/>
        <v>25690638</v>
      </c>
      <c r="F57" s="81">
        <f t="shared" si="8"/>
        <v>3940783</v>
      </c>
      <c r="G57" s="81">
        <f t="shared" si="8"/>
        <v>4028591</v>
      </c>
      <c r="H57" s="81">
        <f t="shared" si="8"/>
        <v>3816683</v>
      </c>
      <c r="I57" s="81">
        <f t="shared" si="8"/>
        <v>14126051</v>
      </c>
      <c r="J57" s="81">
        <f t="shared" si="8"/>
        <v>15517961</v>
      </c>
      <c r="K57" s="81">
        <f t="shared" si="8"/>
        <v>13230705</v>
      </c>
      <c r="L57" s="81"/>
      <c r="M57" s="81"/>
      <c r="N57" s="81"/>
      <c r="O57" s="5">
        <f t="shared" si="5"/>
        <v>44024704</v>
      </c>
      <c r="P57" s="5">
        <f>D57+G57+J57+M57</f>
        <v>46005472</v>
      </c>
      <c r="Q57" s="5">
        <f t="shared" si="2"/>
        <v>42738026</v>
      </c>
      <c r="R57" s="134"/>
      <c r="S57" s="134"/>
      <c r="T57" s="134"/>
      <c r="U57" s="134"/>
      <c r="V57" s="134"/>
      <c r="W57" s="134"/>
    </row>
    <row r="58" spans="1:23" s="3" customFormat="1" ht="15.75">
      <c r="A58" s="86" t="s">
        <v>109</v>
      </c>
      <c r="B58" s="98">
        <v>3</v>
      </c>
      <c r="C58" s="81">
        <f aca="true" t="shared" si="9" ref="C58:K58">SUMIF($B$6:$B$55,"3",C$6:C$55)</f>
        <v>1385600</v>
      </c>
      <c r="D58" s="81">
        <f t="shared" si="9"/>
        <v>1470284</v>
      </c>
      <c r="E58" s="81">
        <f t="shared" si="9"/>
        <v>1346820</v>
      </c>
      <c r="F58" s="81">
        <f t="shared" si="9"/>
        <v>386197</v>
      </c>
      <c r="G58" s="81">
        <f t="shared" si="9"/>
        <v>428513</v>
      </c>
      <c r="H58" s="81">
        <f t="shared" si="9"/>
        <v>367735</v>
      </c>
      <c r="I58" s="81">
        <f t="shared" si="9"/>
        <v>0</v>
      </c>
      <c r="J58" s="81">
        <f t="shared" si="9"/>
        <v>0</v>
      </c>
      <c r="K58" s="81">
        <f t="shared" si="9"/>
        <v>0</v>
      </c>
      <c r="L58" s="81"/>
      <c r="M58" s="81"/>
      <c r="N58" s="81"/>
      <c r="O58" s="5">
        <f t="shared" si="5"/>
        <v>1771797</v>
      </c>
      <c r="P58" s="5">
        <f>D58+G58+J58+M58</f>
        <v>1898797</v>
      </c>
      <c r="Q58" s="5">
        <f t="shared" si="2"/>
        <v>1714555</v>
      </c>
      <c r="R58" s="134"/>
      <c r="S58" s="134"/>
      <c r="T58" s="134"/>
      <c r="U58" s="134"/>
      <c r="V58" s="134"/>
      <c r="W58" s="134"/>
    </row>
    <row r="59" ht="15.75">
      <c r="H59" s="130"/>
    </row>
    <row r="60" ht="15.75">
      <c r="H60" s="130"/>
    </row>
    <row r="61" ht="15.75">
      <c r="H61" s="130"/>
    </row>
    <row r="62" ht="15.75">
      <c r="H62" s="130"/>
    </row>
    <row r="63" ht="15.75">
      <c r="H63" s="130"/>
    </row>
    <row r="64" ht="15.75">
      <c r="H64" s="130"/>
    </row>
  </sheetData>
  <sheetProtection/>
  <mergeCells count="9">
    <mergeCell ref="F4:H4"/>
    <mergeCell ref="I4:K4"/>
    <mergeCell ref="L4:N4"/>
    <mergeCell ref="A1:Q1"/>
    <mergeCell ref="A2:O2"/>
    <mergeCell ref="A4:A5"/>
    <mergeCell ref="B4:B5"/>
    <mergeCell ref="C4:E4"/>
    <mergeCell ref="O4:Q4"/>
  </mergeCells>
  <printOptions horizontalCentered="1"/>
  <pageMargins left="0.5118110236220472" right="0.2755905511811024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Footer>&amp;C&amp;P. oldal, összesen: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404" t="s">
        <v>366</v>
      </c>
      <c r="B1" s="404"/>
      <c r="C1" s="404"/>
      <c r="D1" s="404"/>
      <c r="E1" s="404"/>
    </row>
    <row r="2" spans="1:5" s="25" customFormat="1" ht="14.25" customHeight="1">
      <c r="A2" s="117"/>
      <c r="B2" s="117"/>
      <c r="C2" s="117"/>
      <c r="D2" s="117"/>
      <c r="E2" s="117"/>
    </row>
    <row r="3" spans="1:5" s="25" customFormat="1" ht="27" customHeight="1">
      <c r="A3" s="404" t="s">
        <v>95</v>
      </c>
      <c r="B3" s="404"/>
      <c r="C3" s="404"/>
      <c r="D3" s="404"/>
      <c r="E3" s="404"/>
    </row>
    <row r="4" spans="1:5" s="25" customFormat="1" ht="13.5" customHeight="1">
      <c r="A4" s="117"/>
      <c r="B4" s="117"/>
      <c r="C4" s="117"/>
      <c r="D4" s="117"/>
      <c r="E4" s="117"/>
    </row>
    <row r="5" spans="1:5" s="25" customFormat="1" ht="40.5" customHeight="1">
      <c r="A5" s="404" t="s">
        <v>369</v>
      </c>
      <c r="B5" s="404"/>
      <c r="C5" s="404"/>
      <c r="D5" s="404"/>
      <c r="E5" s="404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5" t="s">
        <v>9</v>
      </c>
      <c r="B7" s="27" t="s">
        <v>35</v>
      </c>
      <c r="C7" s="27" t="s">
        <v>85</v>
      </c>
      <c r="D7" s="27" t="s">
        <v>359</v>
      </c>
      <c r="E7" s="27" t="s">
        <v>5</v>
      </c>
      <c r="F7" s="28"/>
    </row>
    <row r="8" spans="1:5" ht="15">
      <c r="A8" s="30" t="s">
        <v>18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19</v>
      </c>
      <c r="B9" s="31"/>
      <c r="C9" s="31"/>
      <c r="D9" s="31"/>
      <c r="E9" s="31">
        <f t="shared" si="0"/>
        <v>0</v>
      </c>
    </row>
    <row r="10" spans="1:5" ht="15">
      <c r="A10" s="30" t="s">
        <v>20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21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22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23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24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36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37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38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25</v>
      </c>
      <c r="B18" s="31"/>
      <c r="C18" s="31"/>
      <c r="D18" s="31"/>
      <c r="E18" s="31">
        <f t="shared" si="0"/>
        <v>0</v>
      </c>
    </row>
    <row r="19" spans="1:5" ht="15">
      <c r="A19" s="30" t="s">
        <v>26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27</v>
      </c>
      <c r="B20" s="31"/>
      <c r="C20" s="31"/>
      <c r="D20" s="31"/>
      <c r="E20" s="31">
        <f t="shared" si="0"/>
        <v>0</v>
      </c>
    </row>
    <row r="21" spans="1:5" ht="15">
      <c r="A21" s="30" t="s">
        <v>28</v>
      </c>
      <c r="B21" s="31"/>
      <c r="C21" s="31"/>
      <c r="D21" s="31"/>
      <c r="E21" s="31">
        <f t="shared" si="0"/>
        <v>0</v>
      </c>
    </row>
    <row r="22" spans="1:5" ht="15">
      <c r="A22" s="30" t="s">
        <v>29</v>
      </c>
      <c r="B22" s="31"/>
      <c r="C22" s="31"/>
      <c r="D22" s="31"/>
      <c r="E22" s="31">
        <f t="shared" si="0"/>
        <v>0</v>
      </c>
    </row>
    <row r="23" spans="1:5" ht="15">
      <c r="A23" s="30" t="s">
        <v>30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31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39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25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32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27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28</v>
      </c>
      <c r="B29" s="31"/>
      <c r="C29" s="31"/>
      <c r="D29" s="31"/>
      <c r="E29" s="31">
        <f t="shared" si="0"/>
        <v>0</v>
      </c>
    </row>
    <row r="30" spans="1:5" ht="15">
      <c r="A30" s="30" t="s">
        <v>29</v>
      </c>
      <c r="B30" s="31"/>
      <c r="C30" s="31"/>
      <c r="D30" s="31"/>
      <c r="E30" s="31">
        <f t="shared" si="0"/>
        <v>0</v>
      </c>
    </row>
    <row r="31" spans="1:5" ht="15">
      <c r="A31" s="30" t="s">
        <v>33</v>
      </c>
      <c r="B31" s="31"/>
      <c r="C31" s="31"/>
      <c r="D31" s="31"/>
      <c r="E31" s="31">
        <f t="shared" si="0"/>
        <v>0</v>
      </c>
    </row>
    <row r="32" spans="1:5" ht="15">
      <c r="A32" s="33" t="s">
        <v>31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40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41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5"/>
      <c r="B35" s="96"/>
      <c r="C35" s="96"/>
      <c r="D35" s="96"/>
      <c r="E35" s="96"/>
    </row>
    <row r="36" spans="1:5" s="36" customFormat="1" ht="27.75" customHeight="1">
      <c r="A36" s="405" t="s">
        <v>367</v>
      </c>
      <c r="B36" s="405"/>
      <c r="C36" s="405"/>
      <c r="D36" s="405"/>
      <c r="E36" s="405"/>
    </row>
    <row r="37" ht="18.75" customHeight="1"/>
    <row r="38" ht="15">
      <c r="A38" s="97" t="s">
        <v>368</v>
      </c>
    </row>
    <row r="39" spans="1:3" ht="15">
      <c r="A39" s="39" t="s">
        <v>96</v>
      </c>
      <c r="C39" s="64"/>
    </row>
    <row r="40" ht="15">
      <c r="C40" s="64" t="s">
        <v>97</v>
      </c>
    </row>
    <row r="41" ht="15">
      <c r="C41" s="64" t="s">
        <v>72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124"/>
  <sheetViews>
    <sheetView zoomScalePageLayoutView="0" workbookViewId="0" topLeftCell="A1">
      <selection activeCell="A84" sqref="A84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12.7109375" style="2" customWidth="1"/>
    <col min="5" max="5" width="12.7109375" style="311" customWidth="1"/>
    <col min="6" max="7" width="12.7109375" style="2" customWidth="1"/>
    <col min="8" max="8" width="11.421875" style="311" customWidth="1"/>
    <col min="9" max="9" width="11.421875" style="2" customWidth="1"/>
    <col min="10" max="10" width="11.00390625" style="20" customWidth="1"/>
    <col min="11" max="11" width="11.00390625" style="313" customWidth="1"/>
    <col min="12" max="12" width="12.00390625" style="2" customWidth="1"/>
    <col min="13" max="13" width="8.421875" style="316" customWidth="1"/>
    <col min="14" max="16384" width="9.140625" style="2" customWidth="1"/>
  </cols>
  <sheetData>
    <row r="1" spans="1:11" ht="15.75">
      <c r="A1" s="351" t="s">
        <v>490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15.75">
      <c r="A2" s="351" t="s">
        <v>452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ht="15.75"/>
    <row r="4" spans="1:13" s="314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45</v>
      </c>
      <c r="H4" s="307" t="s">
        <v>46</v>
      </c>
      <c r="I4" s="1" t="s">
        <v>47</v>
      </c>
      <c r="J4" s="1" t="s">
        <v>88</v>
      </c>
      <c r="K4" s="307" t="s">
        <v>89</v>
      </c>
      <c r="L4" s="1" t="s">
        <v>48</v>
      </c>
      <c r="M4" s="317"/>
    </row>
    <row r="5" spans="1:13" s="3" customFormat="1" ht="15.75">
      <c r="A5" s="1">
        <v>1</v>
      </c>
      <c r="B5" s="353" t="s">
        <v>9</v>
      </c>
      <c r="C5" s="353" t="s">
        <v>125</v>
      </c>
      <c r="D5" s="359" t="s">
        <v>14</v>
      </c>
      <c r="E5" s="359"/>
      <c r="F5" s="359"/>
      <c r="G5" s="359" t="s">
        <v>15</v>
      </c>
      <c r="H5" s="359"/>
      <c r="I5" s="359"/>
      <c r="J5" s="359" t="s">
        <v>16</v>
      </c>
      <c r="K5" s="359"/>
      <c r="L5" s="359"/>
      <c r="M5" s="318"/>
    </row>
    <row r="6" spans="1:13" s="3" customFormat="1" ht="31.5">
      <c r="A6" s="1">
        <v>2</v>
      </c>
      <c r="B6" s="353"/>
      <c r="C6" s="353"/>
      <c r="D6" s="40" t="s">
        <v>4</v>
      </c>
      <c r="E6" s="308" t="s">
        <v>602</v>
      </c>
      <c r="F6" s="40" t="s">
        <v>593</v>
      </c>
      <c r="G6" s="40" t="s">
        <v>4</v>
      </c>
      <c r="H6" s="308" t="s">
        <v>602</v>
      </c>
      <c r="I6" s="40" t="s">
        <v>593</v>
      </c>
      <c r="J6" s="40" t="s">
        <v>4</v>
      </c>
      <c r="K6" s="308" t="s">
        <v>602</v>
      </c>
      <c r="L6" s="40" t="s">
        <v>593</v>
      </c>
      <c r="M6" s="318"/>
    </row>
    <row r="7" spans="1:13" s="3" customFormat="1" ht="15.75">
      <c r="A7" s="1">
        <v>3</v>
      </c>
      <c r="B7" s="103" t="s">
        <v>93</v>
      </c>
      <c r="C7" s="98"/>
      <c r="D7" s="14"/>
      <c r="E7" s="309"/>
      <c r="F7" s="14"/>
      <c r="G7" s="14"/>
      <c r="H7" s="309"/>
      <c r="I7" s="14"/>
      <c r="J7" s="14"/>
      <c r="K7" s="309"/>
      <c r="L7" s="144"/>
      <c r="M7" s="318"/>
    </row>
    <row r="8" spans="1:13" s="3" customFormat="1" ht="15.75" hidden="1">
      <c r="A8" s="1"/>
      <c r="B8" s="7"/>
      <c r="C8" s="98"/>
      <c r="D8" s="5"/>
      <c r="E8" s="310"/>
      <c r="F8" s="5"/>
      <c r="G8" s="5"/>
      <c r="H8" s="310"/>
      <c r="I8" s="5"/>
      <c r="J8" s="5">
        <f>D8+G8</f>
        <v>0</v>
      </c>
      <c r="K8" s="310" t="e">
        <f>#REF!+#REF!</f>
        <v>#REF!</v>
      </c>
      <c r="L8" s="144"/>
      <c r="M8" s="318"/>
    </row>
    <row r="9" spans="1:13" s="3" customFormat="1" ht="31.5" hidden="1">
      <c r="A9" s="1"/>
      <c r="B9" s="7" t="s">
        <v>184</v>
      </c>
      <c r="C9" s="98"/>
      <c r="D9" s="5">
        <f>SUM(D8)</f>
        <v>0</v>
      </c>
      <c r="E9" s="310"/>
      <c r="F9" s="5"/>
      <c r="G9" s="114"/>
      <c r="H9" s="312"/>
      <c r="I9" s="114"/>
      <c r="J9" s="114"/>
      <c r="K9" s="312"/>
      <c r="L9" s="144"/>
      <c r="M9" s="318"/>
    </row>
    <row r="10" spans="1:15" s="3" customFormat="1" ht="47.25">
      <c r="A10" s="1">
        <v>4</v>
      </c>
      <c r="B10" s="118" t="s">
        <v>533</v>
      </c>
      <c r="C10" s="98">
        <v>2</v>
      </c>
      <c r="D10" s="5">
        <v>300000</v>
      </c>
      <c r="E10" s="310">
        <v>300000</v>
      </c>
      <c r="F10" s="5">
        <v>0</v>
      </c>
      <c r="G10" s="5">
        <v>81000</v>
      </c>
      <c r="H10" s="310">
        <v>81000</v>
      </c>
      <c r="I10" s="5">
        <v>0</v>
      </c>
      <c r="J10" s="5">
        <f>D10+G10</f>
        <v>381000</v>
      </c>
      <c r="K10" s="310">
        <f>E10+H10</f>
        <v>381000</v>
      </c>
      <c r="L10" s="5">
        <f>F10+I10</f>
        <v>0</v>
      </c>
      <c r="M10" s="143"/>
      <c r="N10" s="134"/>
      <c r="O10" s="134"/>
    </row>
    <row r="11" spans="1:13" s="3" customFormat="1" ht="15.75" hidden="1">
      <c r="A11" s="1"/>
      <c r="B11" s="7"/>
      <c r="C11" s="98"/>
      <c r="D11" s="5"/>
      <c r="E11" s="310"/>
      <c r="F11" s="5"/>
      <c r="G11" s="5"/>
      <c r="H11" s="310"/>
      <c r="I11" s="5"/>
      <c r="J11" s="5">
        <f>D11+G11</f>
        <v>0</v>
      </c>
      <c r="K11" s="310" t="e">
        <f>#REF!+#REF!</f>
        <v>#REF!</v>
      </c>
      <c r="L11" s="5">
        <f>F11+I11</f>
        <v>0</v>
      </c>
      <c r="M11" s="318"/>
    </row>
    <row r="12" spans="1:13" s="3" customFormat="1" ht="15.75" hidden="1">
      <c r="A12" s="1"/>
      <c r="B12" s="7"/>
      <c r="C12" s="98"/>
      <c r="D12" s="5"/>
      <c r="E12" s="310"/>
      <c r="F12" s="5"/>
      <c r="G12" s="5"/>
      <c r="H12" s="310"/>
      <c r="I12" s="5"/>
      <c r="J12" s="5">
        <f>D12+G12</f>
        <v>0</v>
      </c>
      <c r="K12" s="310" t="e">
        <f>#REF!+#REF!</f>
        <v>#REF!</v>
      </c>
      <c r="L12" s="5">
        <f>F12+I12</f>
        <v>0</v>
      </c>
      <c r="M12" s="318"/>
    </row>
    <row r="13" spans="1:13" s="3" customFormat="1" ht="15.75" hidden="1">
      <c r="A13" s="1"/>
      <c r="B13" s="118"/>
      <c r="C13" s="98"/>
      <c r="D13" s="5"/>
      <c r="E13" s="310"/>
      <c r="F13" s="5"/>
      <c r="G13" s="5"/>
      <c r="H13" s="310"/>
      <c r="I13" s="5"/>
      <c r="J13" s="5">
        <f>D13+G13</f>
        <v>0</v>
      </c>
      <c r="K13" s="310" t="e">
        <f>#REF!+#REF!</f>
        <v>#REF!</v>
      </c>
      <c r="L13" s="5">
        <f>F13+I13</f>
        <v>0</v>
      </c>
      <c r="M13" s="318"/>
    </row>
    <row r="14" spans="1:15" s="3" customFormat="1" ht="31.5">
      <c r="A14" s="1">
        <v>5</v>
      </c>
      <c r="B14" s="7" t="s">
        <v>183</v>
      </c>
      <c r="C14" s="98"/>
      <c r="D14" s="5">
        <f>SUM(D10:D13)</f>
        <v>300000</v>
      </c>
      <c r="E14" s="310">
        <f>SUM(E10:E13)</f>
        <v>300000</v>
      </c>
      <c r="F14" s="5">
        <f>SUM(F10:F13)</f>
        <v>0</v>
      </c>
      <c r="G14" s="114"/>
      <c r="H14" s="312"/>
      <c r="I14" s="114"/>
      <c r="J14" s="114"/>
      <c r="K14" s="312"/>
      <c r="L14" s="312"/>
      <c r="M14" s="315"/>
      <c r="N14" s="134"/>
      <c r="O14" s="134"/>
    </row>
    <row r="15" spans="1:15" s="3" customFormat="1" ht="15.75" customHeight="1">
      <c r="A15" s="1">
        <v>6</v>
      </c>
      <c r="B15" s="7" t="s">
        <v>542</v>
      </c>
      <c r="C15" s="98">
        <v>2</v>
      </c>
      <c r="D15" s="5">
        <v>0</v>
      </c>
      <c r="E15" s="310">
        <v>0</v>
      </c>
      <c r="F15" s="5">
        <v>0</v>
      </c>
      <c r="G15" s="5">
        <v>0</v>
      </c>
      <c r="H15" s="310">
        <v>0</v>
      </c>
      <c r="I15" s="5">
        <v>0</v>
      </c>
      <c r="J15" s="5">
        <f>D15+G15</f>
        <v>0</v>
      </c>
      <c r="K15" s="5">
        <f>E15+H15</f>
        <v>0</v>
      </c>
      <c r="L15" s="5">
        <f>F15+I15</f>
        <v>0</v>
      </c>
      <c r="M15" s="315"/>
      <c r="N15" s="134"/>
      <c r="O15" s="134"/>
    </row>
    <row r="16" spans="1:15" s="3" customFormat="1" ht="32.25" customHeight="1">
      <c r="A16" s="1">
        <v>7</v>
      </c>
      <c r="B16" s="7" t="s">
        <v>182</v>
      </c>
      <c r="C16" s="98"/>
      <c r="D16" s="5">
        <f>SUM(D15)</f>
        <v>0</v>
      </c>
      <c r="E16" s="310">
        <f>SUM(E15)</f>
        <v>0</v>
      </c>
      <c r="F16" s="5">
        <f>SUM(F15)</f>
        <v>0</v>
      </c>
      <c r="G16" s="114"/>
      <c r="H16" s="312"/>
      <c r="I16" s="114"/>
      <c r="J16" s="114"/>
      <c r="K16" s="312"/>
      <c r="L16" s="312"/>
      <c r="M16" s="315"/>
      <c r="N16" s="134"/>
      <c r="O16" s="134"/>
    </row>
    <row r="17" spans="1:15" s="3" customFormat="1" ht="31.5">
      <c r="A17" s="1">
        <v>8</v>
      </c>
      <c r="B17" s="118" t="s">
        <v>495</v>
      </c>
      <c r="C17" s="98">
        <v>2</v>
      </c>
      <c r="D17" s="5">
        <v>5053392</v>
      </c>
      <c r="E17" s="310">
        <v>5053392</v>
      </c>
      <c r="F17" s="5">
        <v>5053392</v>
      </c>
      <c r="G17" s="5">
        <v>1364416</v>
      </c>
      <c r="H17" s="310">
        <v>1364416</v>
      </c>
      <c r="I17" s="5">
        <v>1364416</v>
      </c>
      <c r="J17" s="5">
        <f aca="true" t="shared" si="0" ref="J17:L22">D17+G17</f>
        <v>6417808</v>
      </c>
      <c r="K17" s="310">
        <f t="shared" si="0"/>
        <v>6417808</v>
      </c>
      <c r="L17" s="145">
        <f t="shared" si="0"/>
        <v>6417808</v>
      </c>
      <c r="M17" s="315"/>
      <c r="N17" s="134"/>
      <c r="O17" s="134"/>
    </row>
    <row r="18" spans="1:15" s="3" customFormat="1" ht="31.5">
      <c r="A18" s="1">
        <v>9</v>
      </c>
      <c r="B18" s="118" t="s">
        <v>496</v>
      </c>
      <c r="C18" s="98">
        <v>2</v>
      </c>
      <c r="D18" s="5">
        <v>352000</v>
      </c>
      <c r="E18" s="310">
        <v>352120</v>
      </c>
      <c r="F18" s="5">
        <v>352120</v>
      </c>
      <c r="G18" s="5">
        <v>95040</v>
      </c>
      <c r="H18" s="310">
        <v>95072</v>
      </c>
      <c r="I18" s="5">
        <v>95072</v>
      </c>
      <c r="J18" s="5">
        <f t="shared" si="0"/>
        <v>447040</v>
      </c>
      <c r="K18" s="310">
        <f t="shared" si="0"/>
        <v>447192</v>
      </c>
      <c r="L18" s="145">
        <f t="shared" si="0"/>
        <v>447192</v>
      </c>
      <c r="M18" s="315"/>
      <c r="N18" s="134"/>
      <c r="O18" s="134"/>
    </row>
    <row r="19" spans="1:15" s="3" customFormat="1" ht="31.5">
      <c r="A19" s="1">
        <v>10</v>
      </c>
      <c r="B19" s="7" t="s">
        <v>535</v>
      </c>
      <c r="C19" s="98">
        <v>2</v>
      </c>
      <c r="D19" s="5">
        <v>57953</v>
      </c>
      <c r="E19" s="310">
        <v>57833</v>
      </c>
      <c r="F19" s="5">
        <v>56693</v>
      </c>
      <c r="G19" s="5">
        <v>15647</v>
      </c>
      <c r="H19" s="310">
        <v>15615</v>
      </c>
      <c r="I19" s="5">
        <v>15307</v>
      </c>
      <c r="J19" s="5">
        <f t="shared" si="0"/>
        <v>73600</v>
      </c>
      <c r="K19" s="310">
        <f t="shared" si="0"/>
        <v>73448</v>
      </c>
      <c r="L19" s="145">
        <f t="shared" si="0"/>
        <v>72000</v>
      </c>
      <c r="M19" s="315"/>
      <c r="N19" s="134"/>
      <c r="O19" s="134"/>
    </row>
    <row r="20" spans="1:15" s="3" customFormat="1" ht="15.75">
      <c r="A20" s="1">
        <v>11</v>
      </c>
      <c r="B20" s="7" t="s">
        <v>534</v>
      </c>
      <c r="C20" s="98">
        <v>2</v>
      </c>
      <c r="D20" s="5">
        <v>37008</v>
      </c>
      <c r="E20" s="310">
        <v>37008</v>
      </c>
      <c r="F20" s="5">
        <v>0</v>
      </c>
      <c r="G20" s="5">
        <v>9992</v>
      </c>
      <c r="H20" s="310">
        <v>9992</v>
      </c>
      <c r="I20" s="5">
        <v>0</v>
      </c>
      <c r="J20" s="5">
        <f t="shared" si="0"/>
        <v>47000</v>
      </c>
      <c r="K20" s="310">
        <f t="shared" si="0"/>
        <v>47000</v>
      </c>
      <c r="L20" s="145">
        <f t="shared" si="0"/>
        <v>0</v>
      </c>
      <c r="M20" s="315"/>
      <c r="N20" s="134"/>
      <c r="O20" s="134"/>
    </row>
    <row r="21" spans="1:15" s="3" customFormat="1" ht="31.5">
      <c r="A21" s="1">
        <v>12</v>
      </c>
      <c r="B21" s="7" t="s">
        <v>536</v>
      </c>
      <c r="C21" s="98">
        <v>2</v>
      </c>
      <c r="D21" s="5">
        <v>119957</v>
      </c>
      <c r="E21" s="310">
        <v>119957</v>
      </c>
      <c r="F21" s="5">
        <v>0</v>
      </c>
      <c r="G21" s="5">
        <v>32388</v>
      </c>
      <c r="H21" s="310">
        <v>32388</v>
      </c>
      <c r="I21" s="5">
        <v>0</v>
      </c>
      <c r="J21" s="5">
        <f t="shared" si="0"/>
        <v>152345</v>
      </c>
      <c r="K21" s="310">
        <f t="shared" si="0"/>
        <v>152345</v>
      </c>
      <c r="L21" s="145">
        <f t="shared" si="0"/>
        <v>0</v>
      </c>
      <c r="M21" s="315"/>
      <c r="N21" s="134"/>
      <c r="O21" s="134"/>
    </row>
    <row r="22" spans="1:15" s="3" customFormat="1" ht="15.75">
      <c r="A22" s="1">
        <v>13</v>
      </c>
      <c r="B22" s="7" t="s">
        <v>532</v>
      </c>
      <c r="C22" s="98">
        <v>2</v>
      </c>
      <c r="D22" s="5">
        <v>42441</v>
      </c>
      <c r="E22" s="310">
        <v>42441</v>
      </c>
      <c r="F22" s="5">
        <v>39362</v>
      </c>
      <c r="G22" s="5">
        <v>11459</v>
      </c>
      <c r="H22" s="310">
        <v>11459</v>
      </c>
      <c r="I22" s="5">
        <v>10628</v>
      </c>
      <c r="J22" s="5">
        <f t="shared" si="0"/>
        <v>53900</v>
      </c>
      <c r="K22" s="310">
        <f t="shared" si="0"/>
        <v>53900</v>
      </c>
      <c r="L22" s="145">
        <f t="shared" si="0"/>
        <v>49990</v>
      </c>
      <c r="M22" s="315"/>
      <c r="N22" s="134"/>
      <c r="O22" s="134"/>
    </row>
    <row r="23" spans="1:15" s="3" customFormat="1" ht="31.5">
      <c r="A23" s="1">
        <v>14</v>
      </c>
      <c r="B23" s="7" t="s">
        <v>538</v>
      </c>
      <c r="C23" s="98">
        <v>2</v>
      </c>
      <c r="D23" s="5">
        <v>32284</v>
      </c>
      <c r="E23" s="310">
        <v>32284</v>
      </c>
      <c r="F23" s="5">
        <v>0</v>
      </c>
      <c r="G23" s="5">
        <v>8716</v>
      </c>
      <c r="H23" s="310">
        <v>8716</v>
      </c>
      <c r="I23" s="5">
        <v>0</v>
      </c>
      <c r="J23" s="5">
        <f>D23+G23</f>
        <v>41000</v>
      </c>
      <c r="K23" s="310">
        <f>E23+H23</f>
        <v>41000</v>
      </c>
      <c r="L23" s="145">
        <f aca="true" t="shared" si="1" ref="L23:L32">F23+I23</f>
        <v>0</v>
      </c>
      <c r="M23" s="315"/>
      <c r="N23" s="134"/>
      <c r="O23" s="134"/>
    </row>
    <row r="24" spans="1:15" s="3" customFormat="1" ht="15.75">
      <c r="A24" s="1">
        <v>15</v>
      </c>
      <c r="B24" s="7" t="s">
        <v>528</v>
      </c>
      <c r="C24" s="98">
        <v>2</v>
      </c>
      <c r="D24" s="5">
        <v>23622</v>
      </c>
      <c r="E24" s="310">
        <v>23622</v>
      </c>
      <c r="F24" s="5">
        <v>0</v>
      </c>
      <c r="G24" s="5">
        <v>6378</v>
      </c>
      <c r="H24" s="310">
        <v>6378</v>
      </c>
      <c r="I24" s="5">
        <v>0</v>
      </c>
      <c r="J24" s="5">
        <f>D24+G24</f>
        <v>30000</v>
      </c>
      <c r="K24" s="310">
        <f>E24+H24</f>
        <v>30000</v>
      </c>
      <c r="L24" s="145">
        <f t="shared" si="1"/>
        <v>0</v>
      </c>
      <c r="M24" s="315"/>
      <c r="N24" s="134"/>
      <c r="O24" s="134"/>
    </row>
    <row r="25" spans="1:15" s="3" customFormat="1" ht="15.75">
      <c r="A25" s="1">
        <v>16</v>
      </c>
      <c r="B25" s="7" t="s">
        <v>529</v>
      </c>
      <c r="C25" s="98">
        <v>2</v>
      </c>
      <c r="D25" s="5">
        <v>35433</v>
      </c>
      <c r="E25" s="310">
        <v>35433</v>
      </c>
      <c r="F25" s="5">
        <v>0</v>
      </c>
      <c r="G25" s="5">
        <v>9567</v>
      </c>
      <c r="H25" s="310">
        <v>9567</v>
      </c>
      <c r="I25" s="5">
        <v>0</v>
      </c>
      <c r="J25" s="5">
        <f aca="true" t="shared" si="2" ref="J25:J33">D25+G25</f>
        <v>45000</v>
      </c>
      <c r="K25" s="5">
        <f aca="true" t="shared" si="3" ref="K25:K32">E25+H25</f>
        <v>45000</v>
      </c>
      <c r="L25" s="5">
        <f t="shared" si="1"/>
        <v>0</v>
      </c>
      <c r="M25" s="315"/>
      <c r="N25" s="134"/>
      <c r="O25" s="134"/>
    </row>
    <row r="26" spans="1:15" s="3" customFormat="1" ht="15.75">
      <c r="A26" s="1">
        <v>17</v>
      </c>
      <c r="B26" s="7" t="s">
        <v>530</v>
      </c>
      <c r="C26" s="98">
        <v>2</v>
      </c>
      <c r="D26" s="5">
        <v>29921</v>
      </c>
      <c r="E26" s="310">
        <v>29921</v>
      </c>
      <c r="F26" s="5">
        <v>29913</v>
      </c>
      <c r="G26" s="5">
        <v>8079</v>
      </c>
      <c r="H26" s="310">
        <v>8079</v>
      </c>
      <c r="I26" s="5">
        <v>8077</v>
      </c>
      <c r="J26" s="5">
        <f t="shared" si="2"/>
        <v>38000</v>
      </c>
      <c r="K26" s="5">
        <f t="shared" si="3"/>
        <v>38000</v>
      </c>
      <c r="L26" s="5">
        <f t="shared" si="1"/>
        <v>37990</v>
      </c>
      <c r="M26" s="315"/>
      <c r="N26" s="134"/>
      <c r="O26" s="134"/>
    </row>
    <row r="27" spans="1:15" s="3" customFormat="1" ht="31.5">
      <c r="A27" s="1">
        <v>18</v>
      </c>
      <c r="B27" s="118" t="s">
        <v>497</v>
      </c>
      <c r="C27" s="98">
        <v>2</v>
      </c>
      <c r="D27" s="5">
        <v>10000000</v>
      </c>
      <c r="E27" s="310">
        <v>10000000</v>
      </c>
      <c r="F27" s="5">
        <v>0</v>
      </c>
      <c r="G27" s="5">
        <v>2700000</v>
      </c>
      <c r="H27" s="310">
        <v>2700000</v>
      </c>
      <c r="I27" s="5">
        <v>0</v>
      </c>
      <c r="J27" s="5">
        <f t="shared" si="2"/>
        <v>12700000</v>
      </c>
      <c r="K27" s="5">
        <f t="shared" si="3"/>
        <v>12700000</v>
      </c>
      <c r="L27" s="5">
        <f t="shared" si="1"/>
        <v>0</v>
      </c>
      <c r="M27" s="315"/>
      <c r="N27" s="134"/>
      <c r="O27" s="134"/>
    </row>
    <row r="28" spans="1:15" s="3" customFormat="1" ht="15.75">
      <c r="A28" s="1">
        <v>19</v>
      </c>
      <c r="B28" s="7" t="s">
        <v>539</v>
      </c>
      <c r="C28" s="98">
        <v>2</v>
      </c>
      <c r="D28" s="5">
        <v>124409</v>
      </c>
      <c r="E28" s="310">
        <v>0</v>
      </c>
      <c r="F28" s="5">
        <v>0</v>
      </c>
      <c r="G28" s="5">
        <v>33591</v>
      </c>
      <c r="H28" s="310">
        <v>0</v>
      </c>
      <c r="I28" s="5">
        <v>0</v>
      </c>
      <c r="J28" s="5">
        <f t="shared" si="2"/>
        <v>158000</v>
      </c>
      <c r="K28" s="5">
        <f t="shared" si="3"/>
        <v>0</v>
      </c>
      <c r="L28" s="5">
        <f t="shared" si="1"/>
        <v>0</v>
      </c>
      <c r="M28" s="315"/>
      <c r="N28" s="134"/>
      <c r="O28" s="134"/>
    </row>
    <row r="29" spans="1:15" s="3" customFormat="1" ht="15.75">
      <c r="A29" s="1">
        <v>20</v>
      </c>
      <c r="B29" s="7" t="s">
        <v>579</v>
      </c>
      <c r="C29" s="98">
        <v>2</v>
      </c>
      <c r="D29" s="5">
        <v>0</v>
      </c>
      <c r="E29" s="310">
        <v>48811</v>
      </c>
      <c r="F29" s="5">
        <v>48811</v>
      </c>
      <c r="G29" s="5">
        <v>0</v>
      </c>
      <c r="H29" s="310">
        <v>13179</v>
      </c>
      <c r="I29" s="5">
        <v>13179</v>
      </c>
      <c r="J29" s="5">
        <f t="shared" si="2"/>
        <v>0</v>
      </c>
      <c r="K29" s="5">
        <f t="shared" si="3"/>
        <v>61990</v>
      </c>
      <c r="L29" s="5">
        <f t="shared" si="1"/>
        <v>61990</v>
      </c>
      <c r="M29" s="315"/>
      <c r="N29" s="134"/>
      <c r="O29" s="134"/>
    </row>
    <row r="30" spans="1:15" s="3" customFormat="1" ht="15.75">
      <c r="A30" s="1">
        <v>21</v>
      </c>
      <c r="B30" s="7" t="s">
        <v>575</v>
      </c>
      <c r="C30" s="98">
        <v>2</v>
      </c>
      <c r="D30" s="5">
        <v>0</v>
      </c>
      <c r="E30" s="310">
        <v>100000</v>
      </c>
      <c r="F30" s="5">
        <v>100000</v>
      </c>
      <c r="G30" s="5">
        <v>0</v>
      </c>
      <c r="H30" s="310">
        <v>27000</v>
      </c>
      <c r="I30" s="5">
        <v>27000</v>
      </c>
      <c r="J30" s="5">
        <f t="shared" si="2"/>
        <v>0</v>
      </c>
      <c r="K30" s="5">
        <f t="shared" si="3"/>
        <v>127000</v>
      </c>
      <c r="L30" s="5">
        <f t="shared" si="1"/>
        <v>127000</v>
      </c>
      <c r="M30" s="315"/>
      <c r="N30" s="134"/>
      <c r="O30" s="134"/>
    </row>
    <row r="31" spans="1:15" s="3" customFormat="1" ht="15.75">
      <c r="A31" s="1">
        <v>22</v>
      </c>
      <c r="B31" s="7" t="s">
        <v>566</v>
      </c>
      <c r="C31" s="98">
        <v>2</v>
      </c>
      <c r="D31" s="5">
        <v>0</v>
      </c>
      <c r="E31" s="310">
        <v>19750</v>
      </c>
      <c r="F31" s="5">
        <v>19750</v>
      </c>
      <c r="G31" s="5">
        <v>0</v>
      </c>
      <c r="H31" s="310">
        <v>0</v>
      </c>
      <c r="I31" s="5">
        <v>0</v>
      </c>
      <c r="J31" s="5">
        <f t="shared" si="2"/>
        <v>0</v>
      </c>
      <c r="K31" s="5">
        <f t="shared" si="3"/>
        <v>19750</v>
      </c>
      <c r="L31" s="5">
        <f t="shared" si="1"/>
        <v>19750</v>
      </c>
      <c r="M31" s="315"/>
      <c r="N31" s="134"/>
      <c r="O31" s="134"/>
    </row>
    <row r="32" spans="1:15" s="3" customFormat="1" ht="15.75">
      <c r="A32" s="1">
        <v>23</v>
      </c>
      <c r="B32" s="7" t="s">
        <v>540</v>
      </c>
      <c r="C32" s="98">
        <v>2</v>
      </c>
      <c r="D32" s="5">
        <v>12598</v>
      </c>
      <c r="E32" s="310">
        <v>12598</v>
      </c>
      <c r="F32" s="5">
        <v>0</v>
      </c>
      <c r="G32" s="5">
        <v>3402</v>
      </c>
      <c r="H32" s="310">
        <v>3402</v>
      </c>
      <c r="I32" s="5">
        <v>0</v>
      </c>
      <c r="J32" s="5">
        <f t="shared" si="2"/>
        <v>16000</v>
      </c>
      <c r="K32" s="5">
        <f t="shared" si="3"/>
        <v>16000</v>
      </c>
      <c r="L32" s="5">
        <f t="shared" si="1"/>
        <v>0</v>
      </c>
      <c r="M32" s="315"/>
      <c r="N32" s="134"/>
      <c r="O32" s="134"/>
    </row>
    <row r="33" spans="1:15" s="3" customFormat="1" ht="15.75">
      <c r="A33" s="1">
        <v>24</v>
      </c>
      <c r="B33" s="7" t="s">
        <v>915</v>
      </c>
      <c r="C33" s="98">
        <v>2</v>
      </c>
      <c r="D33" s="5">
        <v>0</v>
      </c>
      <c r="E33" s="310">
        <v>3858268</v>
      </c>
      <c r="F33" s="5">
        <v>3858268</v>
      </c>
      <c r="G33" s="5">
        <v>0</v>
      </c>
      <c r="H33" s="310">
        <v>1041732</v>
      </c>
      <c r="I33" s="5">
        <v>1041732</v>
      </c>
      <c r="J33" s="5">
        <f t="shared" si="2"/>
        <v>0</v>
      </c>
      <c r="K33" s="310">
        <f>E33+H33</f>
        <v>4900000</v>
      </c>
      <c r="L33" s="145">
        <f>F33+I33</f>
        <v>4900000</v>
      </c>
      <c r="M33" s="315"/>
      <c r="N33" s="134"/>
      <c r="O33" s="134"/>
    </row>
    <row r="34" spans="1:15" s="3" customFormat="1" ht="15.75">
      <c r="A34" s="1">
        <v>25</v>
      </c>
      <c r="B34" s="7" t="s">
        <v>916</v>
      </c>
      <c r="C34" s="98">
        <v>2</v>
      </c>
      <c r="D34" s="5">
        <v>0</v>
      </c>
      <c r="E34" s="310">
        <v>55118</v>
      </c>
      <c r="F34" s="5">
        <v>55118</v>
      </c>
      <c r="G34" s="5">
        <v>0</v>
      </c>
      <c r="H34" s="310">
        <v>14882</v>
      </c>
      <c r="I34" s="5">
        <v>14882</v>
      </c>
      <c r="J34" s="145">
        <f>D34+G34</f>
        <v>0</v>
      </c>
      <c r="K34" s="145">
        <f>E34+H34</f>
        <v>70000</v>
      </c>
      <c r="L34" s="145">
        <f>F34+I34</f>
        <v>70000</v>
      </c>
      <c r="M34" s="315"/>
      <c r="N34" s="134"/>
      <c r="O34" s="134"/>
    </row>
    <row r="35" spans="1:15" s="3" customFormat="1" ht="47.25">
      <c r="A35" s="1">
        <v>26</v>
      </c>
      <c r="B35" s="7" t="s">
        <v>185</v>
      </c>
      <c r="C35" s="98"/>
      <c r="D35" s="5">
        <f>SUM(D17:D32)</f>
        <v>15921018</v>
      </c>
      <c r="E35" s="310">
        <f>SUM(E17:E34)</f>
        <v>19878556</v>
      </c>
      <c r="F35" s="5">
        <f>SUM(F17:F34)</f>
        <v>9613427</v>
      </c>
      <c r="G35" s="114"/>
      <c r="H35" s="312"/>
      <c r="I35" s="114"/>
      <c r="J35" s="114"/>
      <c r="K35" s="312"/>
      <c r="L35" s="312"/>
      <c r="M35" s="315"/>
      <c r="N35" s="134"/>
      <c r="O35" s="134"/>
    </row>
    <row r="36" spans="1:15" s="3" customFormat="1" ht="15.75" hidden="1">
      <c r="A36" s="1"/>
      <c r="B36" s="7" t="s">
        <v>186</v>
      </c>
      <c r="C36" s="98"/>
      <c r="D36" s="5"/>
      <c r="E36" s="310"/>
      <c r="F36" s="5"/>
      <c r="G36" s="114"/>
      <c r="H36" s="312"/>
      <c r="I36" s="114"/>
      <c r="J36" s="114"/>
      <c r="K36" s="312"/>
      <c r="L36" s="312"/>
      <c r="M36" s="315"/>
      <c r="N36" s="134"/>
      <c r="O36" s="134"/>
    </row>
    <row r="37" spans="1:15" s="3" customFormat="1" ht="31.5" hidden="1">
      <c r="A37" s="1"/>
      <c r="B37" s="7" t="s">
        <v>187</v>
      </c>
      <c r="C37" s="98"/>
      <c r="D37" s="5"/>
      <c r="E37" s="310"/>
      <c r="F37" s="5"/>
      <c r="G37" s="114"/>
      <c r="H37" s="312"/>
      <c r="I37" s="114"/>
      <c r="J37" s="114"/>
      <c r="K37" s="312"/>
      <c r="L37" s="312"/>
      <c r="M37" s="315"/>
      <c r="N37" s="134"/>
      <c r="O37" s="134"/>
    </row>
    <row r="38" spans="1:15" s="3" customFormat="1" ht="47.25">
      <c r="A38" s="1">
        <v>27</v>
      </c>
      <c r="B38" s="7" t="s">
        <v>206</v>
      </c>
      <c r="C38" s="98"/>
      <c r="D38" s="114"/>
      <c r="E38" s="114"/>
      <c r="F38" s="114"/>
      <c r="G38" s="5">
        <f>SUM(G7:G37)</f>
        <v>4379675</v>
      </c>
      <c r="H38" s="310">
        <f>SUM(H7:H37)</f>
        <v>5442877</v>
      </c>
      <c r="I38" s="5">
        <f>SUM(I7:I37)</f>
        <v>2590293</v>
      </c>
      <c r="J38" s="114"/>
      <c r="K38" s="312"/>
      <c r="L38" s="312"/>
      <c r="M38" s="315"/>
      <c r="N38" s="134"/>
      <c r="O38" s="134"/>
    </row>
    <row r="39" spans="1:15" s="3" customFormat="1" ht="15.75">
      <c r="A39" s="1">
        <v>28</v>
      </c>
      <c r="B39" s="9" t="s">
        <v>93</v>
      </c>
      <c r="C39" s="98"/>
      <c r="D39" s="14">
        <f aca="true" t="shared" si="4" ref="D39:I39">SUM(D40:D42)</f>
        <v>16221018</v>
      </c>
      <c r="E39" s="309">
        <f t="shared" si="4"/>
        <v>20178556</v>
      </c>
      <c r="F39" s="14">
        <f t="shared" si="4"/>
        <v>9613427</v>
      </c>
      <c r="G39" s="14">
        <f t="shared" si="4"/>
        <v>4379675</v>
      </c>
      <c r="H39" s="309">
        <f t="shared" si="4"/>
        <v>5442877</v>
      </c>
      <c r="I39" s="14">
        <f t="shared" si="4"/>
        <v>2590293</v>
      </c>
      <c r="J39" s="14">
        <f aca="true" t="shared" si="5" ref="J39:L40">D39+G39</f>
        <v>20600693</v>
      </c>
      <c r="K39" s="309">
        <f t="shared" si="5"/>
        <v>25621433</v>
      </c>
      <c r="L39" s="14">
        <f t="shared" si="5"/>
        <v>12203720</v>
      </c>
      <c r="M39" s="315"/>
      <c r="N39" s="134"/>
      <c r="O39" s="134"/>
    </row>
    <row r="40" spans="1:15" s="3" customFormat="1" ht="31.5">
      <c r="A40" s="1">
        <v>29</v>
      </c>
      <c r="B40" s="86" t="s">
        <v>373</v>
      </c>
      <c r="C40" s="98">
        <v>1</v>
      </c>
      <c r="D40" s="5">
        <f aca="true" t="shared" si="6" ref="D40:I40">SUMIF($C$7:$C$39,"1",D$7:D$39)</f>
        <v>0</v>
      </c>
      <c r="E40" s="5">
        <f t="shared" si="6"/>
        <v>0</v>
      </c>
      <c r="F40" s="5">
        <f t="shared" si="6"/>
        <v>0</v>
      </c>
      <c r="G40" s="5">
        <f t="shared" si="6"/>
        <v>0</v>
      </c>
      <c r="H40" s="5">
        <f t="shared" si="6"/>
        <v>0</v>
      </c>
      <c r="I40" s="5">
        <f t="shared" si="6"/>
        <v>0</v>
      </c>
      <c r="J40" s="5">
        <f t="shared" si="5"/>
        <v>0</v>
      </c>
      <c r="K40" s="5">
        <f t="shared" si="5"/>
        <v>0</v>
      </c>
      <c r="L40" s="5">
        <f t="shared" si="5"/>
        <v>0</v>
      </c>
      <c r="M40" s="315"/>
      <c r="N40" s="134"/>
      <c r="O40" s="134"/>
    </row>
    <row r="41" spans="1:15" s="3" customFormat="1" ht="15.75">
      <c r="A41" s="1">
        <v>30</v>
      </c>
      <c r="B41" s="86" t="s">
        <v>217</v>
      </c>
      <c r="C41" s="98">
        <v>2</v>
      </c>
      <c r="D41" s="5">
        <f aca="true" t="shared" si="7" ref="D41:I41">SUMIF($C$7:$C$39,"2",D$7:D$39)</f>
        <v>16221018</v>
      </c>
      <c r="E41" s="310">
        <f t="shared" si="7"/>
        <v>20178556</v>
      </c>
      <c r="F41" s="5">
        <f t="shared" si="7"/>
        <v>9613427</v>
      </c>
      <c r="G41" s="5">
        <f t="shared" si="7"/>
        <v>4379675</v>
      </c>
      <c r="H41" s="310">
        <f t="shared" si="7"/>
        <v>5442877</v>
      </c>
      <c r="I41" s="5">
        <f t="shared" si="7"/>
        <v>2590293</v>
      </c>
      <c r="J41" s="5">
        <f>D41+G41</f>
        <v>20600693</v>
      </c>
      <c r="K41" s="310">
        <v>25621433</v>
      </c>
      <c r="L41" s="145">
        <v>12203720</v>
      </c>
      <c r="M41" s="315"/>
      <c r="N41" s="134"/>
      <c r="O41" s="134"/>
    </row>
    <row r="42" spans="1:15" s="3" customFormat="1" ht="15.75">
      <c r="A42" s="1">
        <v>31</v>
      </c>
      <c r="B42" s="86" t="s">
        <v>109</v>
      </c>
      <c r="C42" s="98">
        <v>3</v>
      </c>
      <c r="D42" s="5">
        <f aca="true" t="shared" si="8" ref="D42:I42">SUMIF($C$7:$C$39,"3",D$7:D$39)</f>
        <v>0</v>
      </c>
      <c r="E42" s="5">
        <f t="shared" si="8"/>
        <v>0</v>
      </c>
      <c r="F42" s="5">
        <f t="shared" si="8"/>
        <v>0</v>
      </c>
      <c r="G42" s="5">
        <f t="shared" si="8"/>
        <v>0</v>
      </c>
      <c r="H42" s="5">
        <f t="shared" si="8"/>
        <v>0</v>
      </c>
      <c r="I42" s="5">
        <f t="shared" si="8"/>
        <v>0</v>
      </c>
      <c r="J42" s="5">
        <f>D42+G42</f>
        <v>0</v>
      </c>
      <c r="K42" s="5">
        <f>E42+H42</f>
        <v>0</v>
      </c>
      <c r="L42" s="5">
        <f>F42+I42</f>
        <v>0</v>
      </c>
      <c r="M42" s="315"/>
      <c r="N42" s="134"/>
      <c r="O42" s="134"/>
    </row>
    <row r="43" spans="1:15" s="3" customFormat="1" ht="15.75">
      <c r="A43" s="1">
        <v>32</v>
      </c>
      <c r="B43" s="103" t="s">
        <v>43</v>
      </c>
      <c r="C43" s="98"/>
      <c r="D43" s="14"/>
      <c r="E43" s="309"/>
      <c r="F43" s="14"/>
      <c r="G43" s="14"/>
      <c r="H43" s="309"/>
      <c r="I43" s="14"/>
      <c r="J43" s="14"/>
      <c r="K43" s="309"/>
      <c r="L43" s="145"/>
      <c r="M43" s="315"/>
      <c r="N43" s="134"/>
      <c r="O43" s="134"/>
    </row>
    <row r="44" spans="1:15" s="3" customFormat="1" ht="15.75">
      <c r="A44" s="1">
        <v>33</v>
      </c>
      <c r="B44" s="118" t="s">
        <v>469</v>
      </c>
      <c r="C44" s="98">
        <v>2</v>
      </c>
      <c r="D44" s="5">
        <v>1262028</v>
      </c>
      <c r="E44" s="310">
        <v>1262028</v>
      </c>
      <c r="F44" s="5">
        <v>69145</v>
      </c>
      <c r="G44" s="5">
        <v>340747</v>
      </c>
      <c r="H44" s="310">
        <v>340747</v>
      </c>
      <c r="I44" s="5">
        <v>18670</v>
      </c>
      <c r="J44" s="5">
        <f aca="true" t="shared" si="9" ref="J44:J52">D44+G44</f>
        <v>1602775</v>
      </c>
      <c r="K44" s="5">
        <f aca="true" t="shared" si="10" ref="K44:L52">E44+H44</f>
        <v>1602775</v>
      </c>
      <c r="L44" s="5">
        <f t="shared" si="10"/>
        <v>87815</v>
      </c>
      <c r="M44" s="315"/>
      <c r="N44" s="134"/>
      <c r="O44" s="134"/>
    </row>
    <row r="45" spans="1:15" s="3" customFormat="1" ht="15.75">
      <c r="A45" s="1">
        <v>34</v>
      </c>
      <c r="B45" s="118" t="s">
        <v>483</v>
      </c>
      <c r="C45" s="98">
        <v>2</v>
      </c>
      <c r="D45" s="5">
        <v>410236</v>
      </c>
      <c r="E45" s="310">
        <v>300236</v>
      </c>
      <c r="F45" s="5">
        <v>0</v>
      </c>
      <c r="G45" s="5">
        <v>110764</v>
      </c>
      <c r="H45" s="310">
        <v>81064</v>
      </c>
      <c r="I45" s="5">
        <v>0</v>
      </c>
      <c r="J45" s="5">
        <f t="shared" si="9"/>
        <v>521000</v>
      </c>
      <c r="K45" s="5">
        <f t="shared" si="10"/>
        <v>381300</v>
      </c>
      <c r="L45" s="5">
        <f t="shared" si="10"/>
        <v>0</v>
      </c>
      <c r="M45" s="315"/>
      <c r="N45" s="134"/>
      <c r="O45" s="134"/>
    </row>
    <row r="46" spans="1:15" s="3" customFormat="1" ht="15.75">
      <c r="A46" s="1">
        <v>35</v>
      </c>
      <c r="B46" s="118" t="s">
        <v>492</v>
      </c>
      <c r="C46" s="98">
        <v>2</v>
      </c>
      <c r="D46" s="5">
        <v>1181102</v>
      </c>
      <c r="E46" s="310">
        <v>1181102</v>
      </c>
      <c r="F46" s="5">
        <v>0</v>
      </c>
      <c r="G46" s="5">
        <v>318898</v>
      </c>
      <c r="H46" s="310">
        <v>318898</v>
      </c>
      <c r="I46" s="5">
        <v>0</v>
      </c>
      <c r="J46" s="5">
        <f t="shared" si="9"/>
        <v>1500000</v>
      </c>
      <c r="K46" s="5">
        <f t="shared" si="10"/>
        <v>1500000</v>
      </c>
      <c r="L46" s="5">
        <f t="shared" si="10"/>
        <v>0</v>
      </c>
      <c r="M46" s="315"/>
      <c r="N46" s="134"/>
      <c r="O46" s="134"/>
    </row>
    <row r="47" spans="1:15" s="3" customFormat="1" ht="31.5">
      <c r="A47" s="1">
        <v>36</v>
      </c>
      <c r="B47" s="118" t="s">
        <v>493</v>
      </c>
      <c r="C47" s="98">
        <v>2</v>
      </c>
      <c r="D47" s="5">
        <v>629921</v>
      </c>
      <c r="E47" s="310">
        <v>629921</v>
      </c>
      <c r="F47" s="5">
        <v>0</v>
      </c>
      <c r="G47" s="5">
        <v>170079</v>
      </c>
      <c r="H47" s="310">
        <v>170079</v>
      </c>
      <c r="I47" s="5">
        <v>0</v>
      </c>
      <c r="J47" s="5">
        <f t="shared" si="9"/>
        <v>800000</v>
      </c>
      <c r="K47" s="5">
        <f t="shared" si="10"/>
        <v>800000</v>
      </c>
      <c r="L47" s="5">
        <f t="shared" si="10"/>
        <v>0</v>
      </c>
      <c r="M47" s="315"/>
      <c r="N47" s="134"/>
      <c r="O47" s="134"/>
    </row>
    <row r="48" spans="1:15" s="3" customFormat="1" ht="31.5">
      <c r="A48" s="1">
        <v>37</v>
      </c>
      <c r="B48" s="118" t="s">
        <v>537</v>
      </c>
      <c r="C48" s="98">
        <v>2</v>
      </c>
      <c r="D48" s="5">
        <v>172441</v>
      </c>
      <c r="E48" s="310">
        <v>190500</v>
      </c>
      <c r="F48" s="5">
        <v>190500</v>
      </c>
      <c r="G48" s="5">
        <v>46559</v>
      </c>
      <c r="H48" s="310">
        <v>0</v>
      </c>
      <c r="I48" s="5">
        <v>0</v>
      </c>
      <c r="J48" s="5">
        <f t="shared" si="9"/>
        <v>219000</v>
      </c>
      <c r="K48" s="5">
        <f t="shared" si="10"/>
        <v>190500</v>
      </c>
      <c r="L48" s="5">
        <f t="shared" si="10"/>
        <v>190500</v>
      </c>
      <c r="M48" s="315"/>
      <c r="N48" s="134"/>
      <c r="O48" s="134"/>
    </row>
    <row r="49" spans="1:15" s="3" customFormat="1" ht="15.75" hidden="1">
      <c r="A49" s="1"/>
      <c r="B49" s="118" t="s">
        <v>494</v>
      </c>
      <c r="C49" s="98"/>
      <c r="D49" s="5"/>
      <c r="E49" s="310"/>
      <c r="F49" s="5"/>
      <c r="G49" s="5"/>
      <c r="H49" s="310"/>
      <c r="I49" s="5"/>
      <c r="J49" s="5">
        <f t="shared" si="9"/>
        <v>0</v>
      </c>
      <c r="K49" s="5">
        <f t="shared" si="10"/>
        <v>0</v>
      </c>
      <c r="L49" s="5">
        <f t="shared" si="10"/>
        <v>0</v>
      </c>
      <c r="M49" s="315"/>
      <c r="N49" s="134"/>
      <c r="O49" s="134"/>
    </row>
    <row r="50" spans="1:15" s="3" customFormat="1" ht="15.75">
      <c r="A50" s="1">
        <v>38</v>
      </c>
      <c r="B50" s="118" t="s">
        <v>491</v>
      </c>
      <c r="C50" s="98">
        <v>2</v>
      </c>
      <c r="D50" s="5">
        <v>3307087</v>
      </c>
      <c r="E50" s="310">
        <v>3307087</v>
      </c>
      <c r="F50" s="5">
        <v>0</v>
      </c>
      <c r="G50" s="5">
        <v>892913</v>
      </c>
      <c r="H50" s="310">
        <v>892913</v>
      </c>
      <c r="I50" s="5">
        <v>0</v>
      </c>
      <c r="J50" s="5">
        <f t="shared" si="9"/>
        <v>4200000</v>
      </c>
      <c r="K50" s="5">
        <f t="shared" si="10"/>
        <v>4200000</v>
      </c>
      <c r="L50" s="5">
        <f t="shared" si="10"/>
        <v>0</v>
      </c>
      <c r="M50" s="315"/>
      <c r="N50" s="134"/>
      <c r="O50" s="134"/>
    </row>
    <row r="51" spans="1:15" s="3" customFormat="1" ht="31.5">
      <c r="A51" s="1">
        <v>39</v>
      </c>
      <c r="B51" s="7" t="s">
        <v>603</v>
      </c>
      <c r="C51" s="98">
        <v>2</v>
      </c>
      <c r="D51" s="5">
        <v>0</v>
      </c>
      <c r="E51" s="310">
        <v>175046</v>
      </c>
      <c r="F51" s="5">
        <v>175046</v>
      </c>
      <c r="G51" s="5">
        <v>0</v>
      </c>
      <c r="H51" s="310">
        <v>45864</v>
      </c>
      <c r="I51" s="5">
        <v>47263</v>
      </c>
      <c r="J51" s="5">
        <f t="shared" si="9"/>
        <v>0</v>
      </c>
      <c r="K51" s="5">
        <f t="shared" si="10"/>
        <v>220910</v>
      </c>
      <c r="L51" s="5">
        <f t="shared" si="10"/>
        <v>222309</v>
      </c>
      <c r="M51" s="315"/>
      <c r="N51" s="134"/>
      <c r="O51" s="134"/>
    </row>
    <row r="52" spans="1:15" s="3" customFormat="1" ht="31.5">
      <c r="A52" s="1">
        <v>40</v>
      </c>
      <c r="B52" s="7" t="s">
        <v>568</v>
      </c>
      <c r="C52" s="98">
        <v>2</v>
      </c>
      <c r="D52" s="5">
        <v>0</v>
      </c>
      <c r="E52" s="310">
        <v>75000</v>
      </c>
      <c r="F52" s="5">
        <v>75000</v>
      </c>
      <c r="G52" s="5">
        <v>0</v>
      </c>
      <c r="H52" s="310">
        <v>20250</v>
      </c>
      <c r="I52" s="5">
        <v>20250</v>
      </c>
      <c r="J52" s="5">
        <f t="shared" si="9"/>
        <v>0</v>
      </c>
      <c r="K52" s="5">
        <f t="shared" si="10"/>
        <v>95250</v>
      </c>
      <c r="L52" s="5">
        <f t="shared" si="10"/>
        <v>95250</v>
      </c>
      <c r="M52" s="315"/>
      <c r="N52" s="134"/>
      <c r="O52" s="134"/>
    </row>
    <row r="53" spans="1:15" s="3" customFormat="1" ht="15.75">
      <c r="A53" s="1">
        <v>41</v>
      </c>
      <c r="B53" s="7" t="s">
        <v>188</v>
      </c>
      <c r="C53" s="98"/>
      <c r="D53" s="5">
        <f>SUM(D44:D52)</f>
        <v>6962815</v>
      </c>
      <c r="E53" s="310">
        <f>SUM(E44:E52)</f>
        <v>7120920</v>
      </c>
      <c r="F53" s="5">
        <f>SUM(F44:F52)</f>
        <v>509691</v>
      </c>
      <c r="G53" s="114"/>
      <c r="H53" s="312"/>
      <c r="I53" s="114"/>
      <c r="J53" s="114"/>
      <c r="K53" s="312"/>
      <c r="L53" s="312"/>
      <c r="M53" s="315"/>
      <c r="N53" s="134"/>
      <c r="O53" s="134"/>
    </row>
    <row r="54" spans="1:15" s="3" customFormat="1" ht="31.5" hidden="1">
      <c r="A54" s="1">
        <v>22</v>
      </c>
      <c r="B54" s="7" t="s">
        <v>189</v>
      </c>
      <c r="C54" s="98"/>
      <c r="D54" s="5"/>
      <c r="E54" s="310"/>
      <c r="F54" s="5"/>
      <c r="G54" s="114"/>
      <c r="H54" s="312"/>
      <c r="I54" s="114"/>
      <c r="J54" s="114"/>
      <c r="K54" s="312"/>
      <c r="L54" s="312"/>
      <c r="M54" s="315"/>
      <c r="N54" s="134"/>
      <c r="O54" s="134"/>
    </row>
    <row r="55" spans="1:15" s="3" customFormat="1" ht="15.75" hidden="1">
      <c r="A55" s="1"/>
      <c r="B55" s="7"/>
      <c r="C55" s="98"/>
      <c r="D55" s="5"/>
      <c r="E55" s="310"/>
      <c r="F55" s="5"/>
      <c r="G55" s="5"/>
      <c r="H55" s="310"/>
      <c r="I55" s="5"/>
      <c r="J55" s="5">
        <f>D55+G55</f>
        <v>0</v>
      </c>
      <c r="K55" s="310" t="e">
        <f>#REF!+#REF!</f>
        <v>#REF!</v>
      </c>
      <c r="L55" s="310" t="e">
        <f>#REF!+#REF!</f>
        <v>#REF!</v>
      </c>
      <c r="M55" s="315"/>
      <c r="N55" s="134"/>
      <c r="O55" s="134"/>
    </row>
    <row r="56" spans="1:15" s="3" customFormat="1" ht="15.75" hidden="1">
      <c r="A56" s="1"/>
      <c r="B56" s="7"/>
      <c r="C56" s="98"/>
      <c r="D56" s="5"/>
      <c r="E56" s="310"/>
      <c r="F56" s="5"/>
      <c r="G56" s="5"/>
      <c r="H56" s="310"/>
      <c r="I56" s="5"/>
      <c r="J56" s="5">
        <f>D56+G56</f>
        <v>0</v>
      </c>
      <c r="K56" s="310" t="e">
        <f>#REF!+#REF!</f>
        <v>#REF!</v>
      </c>
      <c r="L56" s="310" t="e">
        <f>#REF!+#REF!</f>
        <v>#REF!</v>
      </c>
      <c r="M56" s="315"/>
      <c r="N56" s="134"/>
      <c r="O56" s="134"/>
    </row>
    <row r="57" spans="1:15" s="3" customFormat="1" ht="31.5" hidden="1">
      <c r="A57" s="1"/>
      <c r="B57" s="7" t="s">
        <v>190</v>
      </c>
      <c r="C57" s="98"/>
      <c r="D57" s="5">
        <f>SUM(D55:D56)</f>
        <v>0</v>
      </c>
      <c r="E57" s="310"/>
      <c r="F57" s="5"/>
      <c r="G57" s="114"/>
      <c r="H57" s="312"/>
      <c r="I57" s="114"/>
      <c r="J57" s="114"/>
      <c r="K57" s="312"/>
      <c r="L57" s="312"/>
      <c r="M57" s="315"/>
      <c r="N57" s="134"/>
      <c r="O57" s="134"/>
    </row>
    <row r="58" spans="1:15" s="3" customFormat="1" ht="47.25">
      <c r="A58" s="1">
        <v>42</v>
      </c>
      <c r="B58" s="7" t="s">
        <v>191</v>
      </c>
      <c r="C58" s="98"/>
      <c r="D58" s="114"/>
      <c r="E58" s="114"/>
      <c r="F58" s="114"/>
      <c r="G58" s="5">
        <f>SUM(G43:G57)</f>
        <v>1879960</v>
      </c>
      <c r="H58" s="310">
        <f>SUM(H43:H57)</f>
        <v>1869815</v>
      </c>
      <c r="I58" s="5">
        <f>SUM(I43:I57)</f>
        <v>86183</v>
      </c>
      <c r="J58" s="114"/>
      <c r="K58" s="312"/>
      <c r="L58" s="312"/>
      <c r="M58" s="315"/>
      <c r="N58" s="134"/>
      <c r="O58" s="134"/>
    </row>
    <row r="59" spans="1:15" s="3" customFormat="1" ht="15.75">
      <c r="A59" s="1">
        <v>43</v>
      </c>
      <c r="B59" s="9" t="s">
        <v>43</v>
      </c>
      <c r="C59" s="98"/>
      <c r="D59" s="14">
        <f aca="true" t="shared" si="11" ref="D59:I59">SUM(D60:D62)</f>
        <v>6962815</v>
      </c>
      <c r="E59" s="309">
        <f t="shared" si="11"/>
        <v>7120920</v>
      </c>
      <c r="F59" s="14">
        <f t="shared" si="11"/>
        <v>509691</v>
      </c>
      <c r="G59" s="14">
        <f t="shared" si="11"/>
        <v>1879960</v>
      </c>
      <c r="H59" s="309">
        <f t="shared" si="11"/>
        <v>1869815</v>
      </c>
      <c r="I59" s="14">
        <f t="shared" si="11"/>
        <v>86183</v>
      </c>
      <c r="J59" s="14">
        <f aca="true" t="shared" si="12" ref="J59:L60">D59+G59</f>
        <v>8842775</v>
      </c>
      <c r="K59" s="309">
        <f t="shared" si="12"/>
        <v>8990735</v>
      </c>
      <c r="L59" s="14">
        <f t="shared" si="12"/>
        <v>595874</v>
      </c>
      <c r="M59" s="315"/>
      <c r="N59" s="134"/>
      <c r="O59" s="134"/>
    </row>
    <row r="60" spans="1:15" s="3" customFormat="1" ht="31.5">
      <c r="A60" s="1">
        <v>44</v>
      </c>
      <c r="B60" s="86" t="s">
        <v>373</v>
      </c>
      <c r="C60" s="98">
        <v>1</v>
      </c>
      <c r="D60" s="5">
        <f aca="true" t="shared" si="13" ref="D60:I60">SUMIF($C$43:$C$59,"1",D$43:D$59)</f>
        <v>0</v>
      </c>
      <c r="E60" s="5">
        <f t="shared" si="13"/>
        <v>0</v>
      </c>
      <c r="F60" s="5">
        <f t="shared" si="13"/>
        <v>0</v>
      </c>
      <c r="G60" s="5">
        <f t="shared" si="13"/>
        <v>0</v>
      </c>
      <c r="H60" s="5">
        <f t="shared" si="13"/>
        <v>0</v>
      </c>
      <c r="I60" s="5">
        <f t="shared" si="13"/>
        <v>0</v>
      </c>
      <c r="J60" s="5">
        <f t="shared" si="12"/>
        <v>0</v>
      </c>
      <c r="K60" s="5">
        <f t="shared" si="12"/>
        <v>0</v>
      </c>
      <c r="L60" s="5">
        <f t="shared" si="12"/>
        <v>0</v>
      </c>
      <c r="M60" s="315"/>
      <c r="N60" s="134"/>
      <c r="O60" s="134"/>
    </row>
    <row r="61" spans="1:15" s="3" customFormat="1" ht="15.75">
      <c r="A61" s="1">
        <v>45</v>
      </c>
      <c r="B61" s="86" t="s">
        <v>217</v>
      </c>
      <c r="C61" s="98">
        <v>2</v>
      </c>
      <c r="D61" s="5">
        <f aca="true" t="shared" si="14" ref="D61:I61">SUMIF($C$43:$C$59,"2",D$43:D$59)</f>
        <v>6962815</v>
      </c>
      <c r="E61" s="310">
        <f t="shared" si="14"/>
        <v>7120920</v>
      </c>
      <c r="F61" s="5">
        <f t="shared" si="14"/>
        <v>509691</v>
      </c>
      <c r="G61" s="5">
        <f t="shared" si="14"/>
        <v>1879960</v>
      </c>
      <c r="H61" s="310">
        <f t="shared" si="14"/>
        <v>1869815</v>
      </c>
      <c r="I61" s="5">
        <f t="shared" si="14"/>
        <v>86183</v>
      </c>
      <c r="J61" s="5">
        <f>D61+G61</f>
        <v>8842775</v>
      </c>
      <c r="K61" s="310">
        <f>E61+H61</f>
        <v>8990735</v>
      </c>
      <c r="L61" s="5">
        <f>L59</f>
        <v>595874</v>
      </c>
      <c r="M61" s="315"/>
      <c r="N61" s="134"/>
      <c r="O61" s="134"/>
    </row>
    <row r="62" spans="1:15" s="3" customFormat="1" ht="15.75">
      <c r="A62" s="1">
        <v>46</v>
      </c>
      <c r="B62" s="86" t="s">
        <v>109</v>
      </c>
      <c r="C62" s="98">
        <v>3</v>
      </c>
      <c r="D62" s="5">
        <f aca="true" t="shared" si="15" ref="D62:I62">SUMIF($C$43:$C$59,"3",D$43:D$59)</f>
        <v>0</v>
      </c>
      <c r="E62" s="5">
        <f t="shared" si="15"/>
        <v>0</v>
      </c>
      <c r="F62" s="5">
        <f t="shared" si="15"/>
        <v>0</v>
      </c>
      <c r="G62" s="5">
        <f t="shared" si="15"/>
        <v>0</v>
      </c>
      <c r="H62" s="5">
        <f t="shared" si="15"/>
        <v>0</v>
      </c>
      <c r="I62" s="5">
        <f t="shared" si="15"/>
        <v>0</v>
      </c>
      <c r="J62" s="5">
        <f>D62+G62</f>
        <v>0</v>
      </c>
      <c r="K62" s="5">
        <f>E62+H62</f>
        <v>0</v>
      </c>
      <c r="L62" s="5">
        <f>F62+I62</f>
        <v>0</v>
      </c>
      <c r="M62" s="315"/>
      <c r="N62" s="134"/>
      <c r="O62" s="134"/>
    </row>
    <row r="63" spans="1:15" s="3" customFormat="1" ht="31.5">
      <c r="A63" s="1">
        <v>47</v>
      </c>
      <c r="B63" s="103" t="s">
        <v>192</v>
      </c>
      <c r="C63" s="98"/>
      <c r="D63" s="14"/>
      <c r="E63" s="309"/>
      <c r="F63" s="14"/>
      <c r="G63" s="14"/>
      <c r="H63" s="309"/>
      <c r="I63" s="14"/>
      <c r="J63" s="14"/>
      <c r="K63" s="309"/>
      <c r="L63" s="145"/>
      <c r="M63" s="315"/>
      <c r="N63" s="134"/>
      <c r="O63" s="134"/>
    </row>
    <row r="64" spans="1:15" s="3" customFormat="1" ht="47.25" hidden="1">
      <c r="A64" s="1"/>
      <c r="B64" s="63" t="s">
        <v>195</v>
      </c>
      <c r="C64" s="98"/>
      <c r="D64" s="5"/>
      <c r="E64" s="310"/>
      <c r="F64" s="5"/>
      <c r="G64" s="114"/>
      <c r="H64" s="310"/>
      <c r="I64" s="5"/>
      <c r="J64" s="5">
        <f aca="true" t="shared" si="16" ref="J64:J83">D64+G64</f>
        <v>0</v>
      </c>
      <c r="K64" s="310" t="e">
        <f>#REF!+#REF!</f>
        <v>#REF!</v>
      </c>
      <c r="L64" s="145"/>
      <c r="M64" s="315"/>
      <c r="N64" s="134"/>
      <c r="O64" s="134"/>
    </row>
    <row r="65" spans="1:15" s="3" customFormat="1" ht="15.75" hidden="1">
      <c r="A65" s="1"/>
      <c r="B65" s="63"/>
      <c r="C65" s="98"/>
      <c r="D65" s="5"/>
      <c r="E65" s="310"/>
      <c r="F65" s="5"/>
      <c r="G65" s="114"/>
      <c r="H65" s="310"/>
      <c r="I65" s="5"/>
      <c r="J65" s="5">
        <f t="shared" si="16"/>
        <v>0</v>
      </c>
      <c r="K65" s="310" t="e">
        <f>#REF!+#REF!</f>
        <v>#REF!</v>
      </c>
      <c r="L65" s="145"/>
      <c r="M65" s="315"/>
      <c r="N65" s="134"/>
      <c r="O65" s="134"/>
    </row>
    <row r="66" spans="1:15" s="3" customFormat="1" ht="47.25" hidden="1">
      <c r="A66" s="1"/>
      <c r="B66" s="63" t="s">
        <v>194</v>
      </c>
      <c r="C66" s="98"/>
      <c r="D66" s="5"/>
      <c r="E66" s="310"/>
      <c r="F66" s="5"/>
      <c r="G66" s="114"/>
      <c r="H66" s="310"/>
      <c r="I66" s="5"/>
      <c r="J66" s="5">
        <f t="shared" si="16"/>
        <v>0</v>
      </c>
      <c r="K66" s="310" t="e">
        <f>#REF!+#REF!</f>
        <v>#REF!</v>
      </c>
      <c r="L66" s="145"/>
      <c r="M66" s="315"/>
      <c r="N66" s="134"/>
      <c r="O66" s="134"/>
    </row>
    <row r="67" spans="1:15" s="3" customFormat="1" ht="15.75" hidden="1">
      <c r="A67" s="1"/>
      <c r="B67" s="63"/>
      <c r="C67" s="98"/>
      <c r="D67" s="5"/>
      <c r="E67" s="310"/>
      <c r="F67" s="5"/>
      <c r="G67" s="114"/>
      <c r="H67" s="310"/>
      <c r="I67" s="5"/>
      <c r="J67" s="5">
        <f t="shared" si="16"/>
        <v>0</v>
      </c>
      <c r="K67" s="310" t="e">
        <f>#REF!+#REF!</f>
        <v>#REF!</v>
      </c>
      <c r="L67" s="145"/>
      <c r="M67" s="315"/>
      <c r="N67" s="134"/>
      <c r="O67" s="134"/>
    </row>
    <row r="68" spans="1:15" s="3" customFormat="1" ht="47.25" hidden="1">
      <c r="A68" s="1"/>
      <c r="B68" s="63" t="s">
        <v>193</v>
      </c>
      <c r="C68" s="98"/>
      <c r="D68" s="5"/>
      <c r="E68" s="310"/>
      <c r="F68" s="5"/>
      <c r="G68" s="114"/>
      <c r="H68" s="310"/>
      <c r="I68" s="5"/>
      <c r="J68" s="5">
        <f t="shared" si="16"/>
        <v>0</v>
      </c>
      <c r="K68" s="310" t="e">
        <f>#REF!+#REF!</f>
        <v>#REF!</v>
      </c>
      <c r="L68" s="145"/>
      <c r="M68" s="315"/>
      <c r="N68" s="134"/>
      <c r="O68" s="134"/>
    </row>
    <row r="69" spans="1:15" s="3" customFormat="1" ht="15.75" hidden="1">
      <c r="A69" s="1"/>
      <c r="B69" s="86"/>
      <c r="C69" s="98"/>
      <c r="D69" s="5"/>
      <c r="E69" s="310"/>
      <c r="F69" s="5"/>
      <c r="G69" s="114"/>
      <c r="H69" s="310"/>
      <c r="I69" s="5"/>
      <c r="J69" s="5">
        <f t="shared" si="16"/>
        <v>0</v>
      </c>
      <c r="K69" s="310" t="e">
        <f>#REF!+#REF!</f>
        <v>#REF!</v>
      </c>
      <c r="L69" s="145"/>
      <c r="M69" s="315"/>
      <c r="N69" s="134"/>
      <c r="O69" s="134"/>
    </row>
    <row r="70" spans="1:15" s="3" customFormat="1" ht="31.5" hidden="1">
      <c r="A70" s="1"/>
      <c r="B70" s="63" t="s">
        <v>361</v>
      </c>
      <c r="C70" s="98"/>
      <c r="D70" s="5"/>
      <c r="E70" s="310"/>
      <c r="F70" s="5"/>
      <c r="G70" s="114"/>
      <c r="H70" s="310"/>
      <c r="I70" s="5"/>
      <c r="J70" s="5">
        <f t="shared" si="16"/>
        <v>0</v>
      </c>
      <c r="K70" s="310" t="e">
        <f>#REF!+#REF!</f>
        <v>#REF!</v>
      </c>
      <c r="L70" s="145"/>
      <c r="M70" s="315"/>
      <c r="N70" s="134"/>
      <c r="O70" s="134"/>
    </row>
    <row r="71" spans="1:15" s="3" customFormat="1" ht="47.25" hidden="1">
      <c r="A71" s="1"/>
      <c r="B71" s="63" t="s">
        <v>196</v>
      </c>
      <c r="C71" s="98"/>
      <c r="D71" s="5"/>
      <c r="E71" s="310"/>
      <c r="F71" s="5"/>
      <c r="G71" s="114"/>
      <c r="H71" s="310"/>
      <c r="I71" s="5"/>
      <c r="J71" s="5">
        <f t="shared" si="16"/>
        <v>0</v>
      </c>
      <c r="K71" s="310" t="e">
        <f>#REF!+#REF!</f>
        <v>#REF!</v>
      </c>
      <c r="L71" s="145"/>
      <c r="M71" s="315"/>
      <c r="N71" s="134"/>
      <c r="O71" s="134"/>
    </row>
    <row r="72" spans="1:15" s="3" customFormat="1" ht="15.75" hidden="1">
      <c r="A72" s="1"/>
      <c r="B72" s="63"/>
      <c r="C72" s="98"/>
      <c r="D72" s="5"/>
      <c r="E72" s="310"/>
      <c r="F72" s="5"/>
      <c r="G72" s="114"/>
      <c r="H72" s="310"/>
      <c r="I72" s="5"/>
      <c r="J72" s="5">
        <f t="shared" si="16"/>
        <v>0</v>
      </c>
      <c r="K72" s="310" t="e">
        <f>#REF!+#REF!</f>
        <v>#REF!</v>
      </c>
      <c r="L72" s="145"/>
      <c r="M72" s="315"/>
      <c r="N72" s="134"/>
      <c r="O72" s="134"/>
    </row>
    <row r="73" spans="1:15" s="3" customFormat="1" ht="47.25" hidden="1">
      <c r="A73" s="1"/>
      <c r="B73" s="63" t="s">
        <v>197</v>
      </c>
      <c r="C73" s="98"/>
      <c r="D73" s="5"/>
      <c r="E73" s="310"/>
      <c r="F73" s="5"/>
      <c r="G73" s="114"/>
      <c r="H73" s="310"/>
      <c r="I73" s="5"/>
      <c r="J73" s="5">
        <f t="shared" si="16"/>
        <v>0</v>
      </c>
      <c r="K73" s="310" t="e">
        <f>#REF!+#REF!</f>
        <v>#REF!</v>
      </c>
      <c r="L73" s="145"/>
      <c r="M73" s="315"/>
      <c r="N73" s="134"/>
      <c r="O73" s="134"/>
    </row>
    <row r="74" spans="1:15" s="3" customFormat="1" ht="15.75" hidden="1">
      <c r="A74" s="1"/>
      <c r="B74" s="63"/>
      <c r="C74" s="98"/>
      <c r="D74" s="5"/>
      <c r="E74" s="310"/>
      <c r="F74" s="5"/>
      <c r="G74" s="114"/>
      <c r="H74" s="310"/>
      <c r="I74" s="5"/>
      <c r="J74" s="5">
        <f t="shared" si="16"/>
        <v>0</v>
      </c>
      <c r="K74" s="310" t="e">
        <f>#REF!+#REF!</f>
        <v>#REF!</v>
      </c>
      <c r="L74" s="145"/>
      <c r="M74" s="315"/>
      <c r="N74" s="134"/>
      <c r="O74" s="134"/>
    </row>
    <row r="75" spans="1:15" s="3" customFormat="1" ht="15.75" hidden="1">
      <c r="A75" s="1"/>
      <c r="B75" s="63" t="s">
        <v>198</v>
      </c>
      <c r="C75" s="98"/>
      <c r="D75" s="5"/>
      <c r="E75" s="310"/>
      <c r="F75" s="5"/>
      <c r="G75" s="114"/>
      <c r="H75" s="310"/>
      <c r="I75" s="5"/>
      <c r="J75" s="5">
        <f t="shared" si="16"/>
        <v>0</v>
      </c>
      <c r="K75" s="310" t="e">
        <f>#REF!+#REF!</f>
        <v>#REF!</v>
      </c>
      <c r="L75" s="145"/>
      <c r="M75" s="315"/>
      <c r="N75" s="134"/>
      <c r="O75" s="134"/>
    </row>
    <row r="76" spans="1:15" s="3" customFormat="1" ht="15.75">
      <c r="A76" s="1">
        <v>48</v>
      </c>
      <c r="B76" s="63" t="s">
        <v>544</v>
      </c>
      <c r="C76" s="98">
        <v>2</v>
      </c>
      <c r="D76" s="5">
        <v>0</v>
      </c>
      <c r="E76" s="310">
        <v>10000</v>
      </c>
      <c r="F76" s="5">
        <v>10000</v>
      </c>
      <c r="G76" s="114"/>
      <c r="H76" s="5">
        <v>0</v>
      </c>
      <c r="I76" s="5">
        <v>0</v>
      </c>
      <c r="J76" s="5">
        <f t="shared" si="16"/>
        <v>0</v>
      </c>
      <c r="K76" s="5">
        <f>E76+H76</f>
        <v>10000</v>
      </c>
      <c r="L76" s="5">
        <f>F76+I76</f>
        <v>10000</v>
      </c>
      <c r="M76" s="315"/>
      <c r="N76" s="134"/>
      <c r="O76" s="134"/>
    </row>
    <row r="77" spans="1:15" s="3" customFormat="1" ht="15.75">
      <c r="A77" s="1">
        <v>49</v>
      </c>
      <c r="B77" s="63" t="s">
        <v>543</v>
      </c>
      <c r="C77" s="98">
        <v>2</v>
      </c>
      <c r="D77" s="5">
        <v>0</v>
      </c>
      <c r="E77" s="310">
        <v>10000</v>
      </c>
      <c r="F77" s="5">
        <v>10000</v>
      </c>
      <c r="G77" s="114"/>
      <c r="H77" s="5">
        <v>0</v>
      </c>
      <c r="I77" s="5">
        <v>0</v>
      </c>
      <c r="J77" s="5">
        <f t="shared" si="16"/>
        <v>0</v>
      </c>
      <c r="K77" s="5">
        <f>E77+H77</f>
        <v>10000</v>
      </c>
      <c r="L77" s="5">
        <f>F77+I77</f>
        <v>10000</v>
      </c>
      <c r="M77" s="315"/>
      <c r="N77" s="134"/>
      <c r="O77" s="315"/>
    </row>
    <row r="78" spans="1:15" s="3" customFormat="1" ht="63">
      <c r="A78" s="1">
        <v>50</v>
      </c>
      <c r="B78" s="63" t="s">
        <v>199</v>
      </c>
      <c r="C78" s="98"/>
      <c r="D78" s="5">
        <f>SUM(D76:D77)</f>
        <v>0</v>
      </c>
      <c r="E78" s="310">
        <f>SUM(E76:E77)</f>
        <v>20000</v>
      </c>
      <c r="F78" s="5">
        <f>SUM(F76:F77)</f>
        <v>20000</v>
      </c>
      <c r="G78" s="114"/>
      <c r="H78" s="5">
        <f>SUM(H76:H77)</f>
        <v>0</v>
      </c>
      <c r="I78" s="5">
        <f>SUM(I76:I77)</f>
        <v>0</v>
      </c>
      <c r="J78" s="5">
        <f t="shared" si="16"/>
        <v>0</v>
      </c>
      <c r="K78" s="5">
        <f aca="true" t="shared" si="17" ref="K78:L83">E78+H78</f>
        <v>20000</v>
      </c>
      <c r="L78" s="5">
        <f>E78+H78</f>
        <v>20000</v>
      </c>
      <c r="M78" s="315"/>
      <c r="N78" s="134"/>
      <c r="O78" s="134"/>
    </row>
    <row r="79" spans="1:15" s="3" customFormat="1" ht="31.5">
      <c r="A79" s="1">
        <v>51</v>
      </c>
      <c r="B79" s="9" t="s">
        <v>44</v>
      </c>
      <c r="C79" s="98"/>
      <c r="D79" s="14">
        <f aca="true" t="shared" si="18" ref="D79:I79">SUM(D80:D82)</f>
        <v>0</v>
      </c>
      <c r="E79" s="309">
        <f t="shared" si="18"/>
        <v>20000</v>
      </c>
      <c r="F79" s="14">
        <f t="shared" si="18"/>
        <v>20000</v>
      </c>
      <c r="G79" s="14">
        <f t="shared" si="18"/>
        <v>0</v>
      </c>
      <c r="H79" s="14">
        <f t="shared" si="18"/>
        <v>0</v>
      </c>
      <c r="I79" s="14">
        <f t="shared" si="18"/>
        <v>0</v>
      </c>
      <c r="J79" s="14">
        <f t="shared" si="16"/>
        <v>0</v>
      </c>
      <c r="K79" s="14">
        <f t="shared" si="17"/>
        <v>20000</v>
      </c>
      <c r="L79" s="14">
        <f>E79+H79</f>
        <v>20000</v>
      </c>
      <c r="M79" s="315"/>
      <c r="N79" s="134"/>
      <c r="O79" s="134"/>
    </row>
    <row r="80" spans="1:15" s="3" customFormat="1" ht="31.5">
      <c r="A80" s="1">
        <v>52</v>
      </c>
      <c r="B80" s="86" t="s">
        <v>373</v>
      </c>
      <c r="C80" s="98">
        <v>1</v>
      </c>
      <c r="D80" s="5">
        <f aca="true" t="shared" si="19" ref="D80:I80">SUMIF($C$63:$C$79,"1",D$63:D$79)</f>
        <v>0</v>
      </c>
      <c r="E80" s="5">
        <f t="shared" si="19"/>
        <v>0</v>
      </c>
      <c r="F80" s="5">
        <f t="shared" si="19"/>
        <v>0</v>
      </c>
      <c r="G80" s="5">
        <f t="shared" si="19"/>
        <v>0</v>
      </c>
      <c r="H80" s="5">
        <f t="shared" si="19"/>
        <v>0</v>
      </c>
      <c r="I80" s="5">
        <f t="shared" si="19"/>
        <v>0</v>
      </c>
      <c r="J80" s="5">
        <f t="shared" si="16"/>
        <v>0</v>
      </c>
      <c r="K80" s="5">
        <f t="shared" si="17"/>
        <v>0</v>
      </c>
      <c r="L80" s="5">
        <f t="shared" si="17"/>
        <v>0</v>
      </c>
      <c r="M80" s="315"/>
      <c r="N80" s="134"/>
      <c r="O80" s="134"/>
    </row>
    <row r="81" spans="1:15" s="3" customFormat="1" ht="15.75">
      <c r="A81" s="1">
        <v>53</v>
      </c>
      <c r="B81" s="86" t="s">
        <v>217</v>
      </c>
      <c r="C81" s="98">
        <v>2</v>
      </c>
      <c r="D81" s="5">
        <f aca="true" t="shared" si="20" ref="D81:I81">SUMIF($C$63:$C$79,"2",D$63:D$79)</f>
        <v>0</v>
      </c>
      <c r="E81" s="310">
        <f t="shared" si="20"/>
        <v>20000</v>
      </c>
      <c r="F81" s="5">
        <f t="shared" si="20"/>
        <v>20000</v>
      </c>
      <c r="G81" s="5">
        <f t="shared" si="20"/>
        <v>0</v>
      </c>
      <c r="H81" s="5">
        <f t="shared" si="20"/>
        <v>0</v>
      </c>
      <c r="I81" s="5">
        <f t="shared" si="20"/>
        <v>0</v>
      </c>
      <c r="J81" s="5">
        <f t="shared" si="16"/>
        <v>0</v>
      </c>
      <c r="K81" s="5">
        <f t="shared" si="17"/>
        <v>20000</v>
      </c>
      <c r="L81" s="5">
        <f>E81+H81</f>
        <v>20000</v>
      </c>
      <c r="M81" s="315"/>
      <c r="N81" s="134"/>
      <c r="O81" s="134"/>
    </row>
    <row r="82" spans="1:15" s="3" customFormat="1" ht="15.75">
      <c r="A82" s="1">
        <v>54</v>
      </c>
      <c r="B82" s="86" t="s">
        <v>109</v>
      </c>
      <c r="C82" s="98">
        <v>3</v>
      </c>
      <c r="D82" s="5">
        <f aca="true" t="shared" si="21" ref="D82:I82">SUMIF($C$63:$C$79,"3",D$63:D$79)</f>
        <v>0</v>
      </c>
      <c r="E82" s="5">
        <f t="shared" si="21"/>
        <v>0</v>
      </c>
      <c r="F82" s="5">
        <f t="shared" si="21"/>
        <v>0</v>
      </c>
      <c r="G82" s="5">
        <f t="shared" si="21"/>
        <v>0</v>
      </c>
      <c r="H82" s="5">
        <f t="shared" si="21"/>
        <v>0</v>
      </c>
      <c r="I82" s="5">
        <f t="shared" si="21"/>
        <v>0</v>
      </c>
      <c r="J82" s="5">
        <f t="shared" si="16"/>
        <v>0</v>
      </c>
      <c r="K82" s="5">
        <f t="shared" si="17"/>
        <v>0</v>
      </c>
      <c r="L82" s="5">
        <f t="shared" si="17"/>
        <v>0</v>
      </c>
      <c r="M82" s="315"/>
      <c r="N82" s="134"/>
      <c r="O82" s="134"/>
    </row>
    <row r="83" spans="1:15" s="3" customFormat="1" ht="31.5">
      <c r="A83" s="1">
        <v>55</v>
      </c>
      <c r="B83" s="9" t="s">
        <v>152</v>
      </c>
      <c r="C83" s="98"/>
      <c r="D83" s="14">
        <f aca="true" t="shared" si="22" ref="D83:I83">D39+D59+D79</f>
        <v>23183833</v>
      </c>
      <c r="E83" s="309">
        <f t="shared" si="22"/>
        <v>27319476</v>
      </c>
      <c r="F83" s="14">
        <f t="shared" si="22"/>
        <v>10143118</v>
      </c>
      <c r="G83" s="14">
        <f t="shared" si="22"/>
        <v>6259635</v>
      </c>
      <c r="H83" s="309">
        <f t="shared" si="22"/>
        <v>7312692</v>
      </c>
      <c r="I83" s="14">
        <f t="shared" si="22"/>
        <v>2676476</v>
      </c>
      <c r="J83" s="14">
        <f t="shared" si="16"/>
        <v>29443468</v>
      </c>
      <c r="K83" s="309">
        <f t="shared" si="17"/>
        <v>34632168</v>
      </c>
      <c r="L83" s="14">
        <f>F83+I83</f>
        <v>12819594</v>
      </c>
      <c r="M83" s="315"/>
      <c r="N83" s="134"/>
      <c r="O83" s="134"/>
    </row>
    <row r="84" spans="5:13" ht="15.75">
      <c r="E84" s="2"/>
      <c r="H84" s="2"/>
      <c r="J84" s="2"/>
      <c r="K84" s="2"/>
      <c r="M84" s="2"/>
    </row>
    <row r="85" spans="5:13" ht="15.75">
      <c r="E85" s="2"/>
      <c r="H85" s="2"/>
      <c r="J85" s="2"/>
      <c r="K85" s="2"/>
      <c r="M85" s="2"/>
    </row>
    <row r="86" spans="5:13" ht="15.75">
      <c r="E86" s="2"/>
      <c r="H86" s="2"/>
      <c r="J86" s="2"/>
      <c r="K86" s="2"/>
      <c r="M86" s="2"/>
    </row>
    <row r="87" spans="5:13" ht="15.75">
      <c r="E87" s="2"/>
      <c r="H87" s="2"/>
      <c r="J87" s="2"/>
      <c r="K87" s="2"/>
      <c r="M87" s="2"/>
    </row>
    <row r="88" spans="5:13" ht="15.75">
      <c r="E88" s="2"/>
      <c r="H88" s="2"/>
      <c r="J88" s="2"/>
      <c r="K88" s="2"/>
      <c r="M88" s="2"/>
    </row>
    <row r="89" spans="5:13" ht="15.75">
      <c r="E89" s="2"/>
      <c r="H89" s="2"/>
      <c r="J89" s="2"/>
      <c r="K89" s="2"/>
      <c r="M89" s="2"/>
    </row>
    <row r="90" spans="5:13" ht="15.75">
      <c r="E90" s="2"/>
      <c r="H90" s="2"/>
      <c r="J90" s="2"/>
      <c r="K90" s="2"/>
      <c r="M90" s="2"/>
    </row>
    <row r="91" spans="5:13" ht="15.75">
      <c r="E91" s="2"/>
      <c r="H91" s="2"/>
      <c r="J91" s="2"/>
      <c r="K91" s="2"/>
      <c r="M91" s="2"/>
    </row>
    <row r="92" spans="5:13" ht="15.75">
      <c r="E92" s="2"/>
      <c r="H92" s="2"/>
      <c r="J92" s="2"/>
      <c r="K92" s="2"/>
      <c r="M92" s="2"/>
    </row>
    <row r="93" spans="5:13" ht="15.75">
      <c r="E93" s="2"/>
      <c r="H93" s="2"/>
      <c r="J93" s="2"/>
      <c r="K93" s="2"/>
      <c r="M93" s="2"/>
    </row>
    <row r="94" spans="5:13" ht="15.75">
      <c r="E94" s="2"/>
      <c r="H94" s="2"/>
      <c r="J94" s="2"/>
      <c r="K94" s="2"/>
      <c r="M94" s="2"/>
    </row>
    <row r="95" spans="5:13" ht="15.75">
      <c r="E95" s="2"/>
      <c r="H95" s="2"/>
      <c r="J95" s="2"/>
      <c r="K95" s="2"/>
      <c r="M95" s="2"/>
    </row>
    <row r="96" spans="5:13" ht="15.75">
      <c r="E96" s="2"/>
      <c r="H96" s="2"/>
      <c r="J96" s="2"/>
      <c r="K96" s="2"/>
      <c r="M96" s="2"/>
    </row>
    <row r="97" spans="5:13" ht="15.75">
      <c r="E97" s="2"/>
      <c r="H97" s="2"/>
      <c r="J97" s="2"/>
      <c r="K97" s="2"/>
      <c r="M97" s="2"/>
    </row>
    <row r="98" spans="5:13" ht="15.75">
      <c r="E98" s="2"/>
      <c r="H98" s="2"/>
      <c r="J98" s="2"/>
      <c r="K98" s="2"/>
      <c r="M98" s="2"/>
    </row>
    <row r="99" spans="5:13" ht="15.75">
      <c r="E99" s="2"/>
      <c r="H99" s="2"/>
      <c r="J99" s="2"/>
      <c r="K99" s="2"/>
      <c r="M99" s="2"/>
    </row>
    <row r="100" spans="5:13" ht="15.75">
      <c r="E100" s="2"/>
      <c r="H100" s="2"/>
      <c r="J100" s="2"/>
      <c r="K100" s="2"/>
      <c r="M100" s="2"/>
    </row>
    <row r="101" spans="5:13" ht="15.75">
      <c r="E101" s="2"/>
      <c r="H101" s="2"/>
      <c r="J101" s="2"/>
      <c r="K101" s="2"/>
      <c r="M101" s="2"/>
    </row>
    <row r="102" spans="5:13" ht="15.75">
      <c r="E102" s="2"/>
      <c r="H102" s="2"/>
      <c r="J102" s="2"/>
      <c r="K102" s="2"/>
      <c r="M102" s="2"/>
    </row>
    <row r="103" spans="5:13" ht="15.75">
      <c r="E103" s="2"/>
      <c r="H103" s="2"/>
      <c r="J103" s="2"/>
      <c r="K103" s="2"/>
      <c r="M103" s="2"/>
    </row>
    <row r="104" spans="5:13" ht="15.75">
      <c r="E104" s="2"/>
      <c r="H104" s="2"/>
      <c r="J104" s="2"/>
      <c r="K104" s="2"/>
      <c r="M104" s="2"/>
    </row>
    <row r="105" spans="5:13" ht="15.75">
      <c r="E105" s="2"/>
      <c r="H105" s="2"/>
      <c r="J105" s="2"/>
      <c r="K105" s="2"/>
      <c r="M105" s="2"/>
    </row>
    <row r="106" spans="5:13" ht="15.75">
      <c r="E106" s="2"/>
      <c r="H106" s="2"/>
      <c r="J106" s="2"/>
      <c r="K106" s="2"/>
      <c r="M106" s="2"/>
    </row>
    <row r="107" spans="5:13" ht="15.75">
      <c r="E107" s="2"/>
      <c r="H107" s="2"/>
      <c r="J107" s="2"/>
      <c r="K107" s="2"/>
      <c r="M107" s="2"/>
    </row>
    <row r="108" spans="5:13" ht="15.75">
      <c r="E108" s="2"/>
      <c r="H108" s="2"/>
      <c r="J108" s="2"/>
      <c r="K108" s="2"/>
      <c r="M108" s="2"/>
    </row>
    <row r="109" spans="5:13" ht="15.75">
      <c r="E109" s="2"/>
      <c r="H109" s="2"/>
      <c r="J109" s="2"/>
      <c r="K109" s="2"/>
      <c r="M109" s="2"/>
    </row>
    <row r="110" spans="5:13" ht="15.75">
      <c r="E110" s="2"/>
      <c r="H110" s="2"/>
      <c r="J110" s="2"/>
      <c r="K110" s="2"/>
      <c r="M110" s="2"/>
    </row>
    <row r="111" spans="5:13" ht="15.75">
      <c r="E111" s="2"/>
      <c r="H111" s="2"/>
      <c r="J111" s="2"/>
      <c r="K111" s="2"/>
      <c r="M111" s="2"/>
    </row>
    <row r="112" spans="5:13" ht="15.75">
      <c r="E112" s="2"/>
      <c r="H112" s="2"/>
      <c r="J112" s="2"/>
      <c r="K112" s="2"/>
      <c r="M112" s="2"/>
    </row>
    <row r="113" spans="5:13" ht="15.75">
      <c r="E113" s="2"/>
      <c r="H113" s="2"/>
      <c r="J113" s="2"/>
      <c r="K113" s="2"/>
      <c r="M113" s="2"/>
    </row>
    <row r="114" spans="5:13" ht="15.75">
      <c r="E114" s="2"/>
      <c r="H114" s="2"/>
      <c r="J114" s="2"/>
      <c r="K114" s="2"/>
      <c r="M114" s="2"/>
    </row>
    <row r="115" spans="5:13" ht="15.75">
      <c r="E115" s="2"/>
      <c r="H115" s="2"/>
      <c r="J115" s="2"/>
      <c r="K115" s="2"/>
      <c r="M115" s="2"/>
    </row>
    <row r="116" spans="5:13" ht="15.75">
      <c r="E116" s="2"/>
      <c r="H116" s="2"/>
      <c r="J116" s="2"/>
      <c r="K116" s="2"/>
      <c r="M116" s="2"/>
    </row>
    <row r="117" spans="5:13" ht="15.75">
      <c r="E117" s="2"/>
      <c r="H117" s="2"/>
      <c r="J117" s="2"/>
      <c r="K117" s="2"/>
      <c r="M117" s="2"/>
    </row>
    <row r="118" spans="5:13" ht="15.75">
      <c r="E118" s="2"/>
      <c r="H118" s="2"/>
      <c r="J118" s="2"/>
      <c r="K118" s="2"/>
      <c r="M118" s="2"/>
    </row>
    <row r="119" spans="5:13" ht="15.75">
      <c r="E119" s="2"/>
      <c r="H119" s="2"/>
      <c r="J119" s="2"/>
      <c r="K119" s="2"/>
      <c r="M119" s="2"/>
    </row>
    <row r="120" spans="5:13" ht="15.75">
      <c r="E120" s="2"/>
      <c r="H120" s="2"/>
      <c r="J120" s="2"/>
      <c r="K120" s="2"/>
      <c r="M120" s="2"/>
    </row>
    <row r="121" spans="5:13" ht="15.75">
      <c r="E121" s="2"/>
      <c r="H121" s="2"/>
      <c r="J121" s="2"/>
      <c r="K121" s="2"/>
      <c r="M121" s="2"/>
    </row>
    <row r="122" spans="5:13" ht="15.75">
      <c r="E122" s="2"/>
      <c r="H122" s="2"/>
      <c r="J122" s="2"/>
      <c r="K122" s="2"/>
      <c r="M122" s="2"/>
    </row>
    <row r="123" spans="5:13" ht="15.75">
      <c r="E123" s="2"/>
      <c r="H123" s="2"/>
      <c r="J123" s="2"/>
      <c r="K123" s="2"/>
      <c r="M123" s="2"/>
    </row>
    <row r="124" spans="5:13" ht="15.75">
      <c r="E124" s="2"/>
      <c r="H124" s="2"/>
      <c r="J124" s="2"/>
      <c r="K124" s="2"/>
      <c r="M124" s="2"/>
    </row>
    <row r="125" ht="15.75"/>
    <row r="126" ht="15.75"/>
    <row r="127" ht="15.75"/>
    <row r="128" ht="15.75"/>
    <row r="129" ht="15.75"/>
    <row r="130" ht="15.75"/>
    <row r="131" ht="15.75"/>
    <row r="132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</sheetData>
  <sheetProtection/>
  <mergeCells count="7">
    <mergeCell ref="A1:K1"/>
    <mergeCell ref="A2:K2"/>
    <mergeCell ref="B5:B6"/>
    <mergeCell ref="C5:C6"/>
    <mergeCell ref="D5:F5"/>
    <mergeCell ref="G5:I5"/>
    <mergeCell ref="J5:L5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58" r:id="rId3"/>
  <headerFooter>
    <oddHeader>&amp;R&amp;"Arial,Normál"&amp;10 2. melléklet a 4/2017.(V.29.) önkormányzati rendelethez
</oddHeader>
    <oddFooter>&amp;C&amp;P. oldal, összesen: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5" width="10.7109375" style="22" customWidth="1"/>
    <col min="6" max="6" width="11.7109375" style="22" customWidth="1"/>
    <col min="7" max="8" width="9.140625" style="22" customWidth="1"/>
    <col min="9" max="9" width="11.7109375" style="22" customWidth="1"/>
    <col min="10" max="16384" width="9.140625" style="22" customWidth="1"/>
  </cols>
  <sheetData>
    <row r="1" spans="1:9" s="16" customFormat="1" ht="15.75">
      <c r="A1" s="360" t="s">
        <v>523</v>
      </c>
      <c r="B1" s="360"/>
      <c r="C1" s="360"/>
      <c r="D1" s="360"/>
      <c r="E1" s="360"/>
      <c r="F1" s="360"/>
      <c r="G1" s="360"/>
      <c r="H1" s="360"/>
      <c r="I1" s="360"/>
    </row>
    <row r="2" spans="1:9" s="16" customFormat="1" ht="15.75">
      <c r="A2" s="361" t="s">
        <v>466</v>
      </c>
      <c r="B2" s="361"/>
      <c r="C2" s="361"/>
      <c r="D2" s="361"/>
      <c r="E2" s="361"/>
      <c r="F2" s="361"/>
      <c r="G2" s="361"/>
      <c r="H2" s="361"/>
      <c r="I2" s="361"/>
    </row>
    <row r="3" spans="1:9" s="16" customFormat="1" ht="15.75">
      <c r="A3" s="361" t="s">
        <v>151</v>
      </c>
      <c r="B3" s="361"/>
      <c r="C3" s="361"/>
      <c r="D3" s="361"/>
      <c r="E3" s="361"/>
      <c r="F3" s="361"/>
      <c r="G3" s="361"/>
      <c r="H3" s="361"/>
      <c r="I3" s="361"/>
    </row>
    <row r="4" spans="1:9" ht="15.75">
      <c r="A4" s="361" t="s">
        <v>467</v>
      </c>
      <c r="B4" s="361"/>
      <c r="C4" s="361"/>
      <c r="D4" s="361"/>
      <c r="E4" s="361"/>
      <c r="F4" s="361"/>
      <c r="G4" s="361"/>
      <c r="H4" s="361"/>
      <c r="I4" s="361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45</v>
      </c>
      <c r="H6" s="46" t="s">
        <v>46</v>
      </c>
      <c r="I6" s="46" t="s">
        <v>47</v>
      </c>
    </row>
    <row r="7" spans="1:9" s="3" customFormat="1" ht="15.75">
      <c r="A7" s="1">
        <v>1</v>
      </c>
      <c r="B7" s="362" t="s">
        <v>9</v>
      </c>
      <c r="C7" s="364" t="s">
        <v>85</v>
      </c>
      <c r="D7" s="365"/>
      <c r="E7" s="366"/>
      <c r="F7" s="4" t="s">
        <v>359</v>
      </c>
      <c r="G7" s="4" t="s">
        <v>378</v>
      </c>
      <c r="H7" s="4" t="s">
        <v>468</v>
      </c>
      <c r="I7" s="4" t="s">
        <v>5</v>
      </c>
    </row>
    <row r="8" spans="1:9" s="3" customFormat="1" ht="31.5">
      <c r="A8" s="1">
        <v>2</v>
      </c>
      <c r="B8" s="363"/>
      <c r="C8" s="6" t="s">
        <v>4</v>
      </c>
      <c r="D8" s="308" t="s">
        <v>602</v>
      </c>
      <c r="E8" s="40" t="s">
        <v>593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7" t="s">
        <v>374</v>
      </c>
      <c r="C9" s="15">
        <f>Bevételek!C130+Bevételek!C131+Bevételek!C133+Bevételek!C134+Bevételek!C139</f>
        <v>3289000</v>
      </c>
      <c r="D9" s="15">
        <f>Bevételek!D130+Bevételek!D131+Bevételek!D133+Bevételek!D134+Bevételek!D139</f>
        <v>4968806</v>
      </c>
      <c r="E9" s="15">
        <f>Bevételek!E130+Bevételek!E131+Bevételek!E133+Bevételek!E134+Bevételek!E139</f>
        <v>4968806</v>
      </c>
      <c r="F9" s="15">
        <v>3289000</v>
      </c>
      <c r="G9" s="48"/>
      <c r="H9" s="48"/>
      <c r="I9" s="48"/>
    </row>
    <row r="10" spans="1:9" ht="30">
      <c r="A10" s="1">
        <v>4</v>
      </c>
      <c r="B10" s="47" t="s">
        <v>375</v>
      </c>
      <c r="C10" s="15">
        <f>Bevételek!C183+Bevételek!C184+Bevételek!C185</f>
        <v>0</v>
      </c>
      <c r="D10" s="15">
        <f>Bevételek!D183+Bevételek!D184+Bevételek!D185</f>
        <v>0</v>
      </c>
      <c r="E10" s="15">
        <f>Bevételek!E183+Bevételek!E184+Bevételek!E185</f>
        <v>0</v>
      </c>
      <c r="F10" s="15">
        <v>0</v>
      </c>
      <c r="G10" s="48"/>
      <c r="H10" s="48"/>
      <c r="I10" s="48"/>
    </row>
    <row r="11" spans="1:9" ht="15.75">
      <c r="A11" s="1">
        <v>5</v>
      </c>
      <c r="B11" s="47" t="s">
        <v>20</v>
      </c>
      <c r="C11" s="15">
        <f>Bevételek!C137+Bevételek!C154+Bevételek!C170</f>
        <v>30000</v>
      </c>
      <c r="D11" s="15">
        <f>Bevételek!D137+Bevételek!D154+Bevételek!D170</f>
        <v>223936</v>
      </c>
      <c r="E11" s="15">
        <f>Bevételek!E137+Bevételek!E154+Bevételek!E170</f>
        <v>223936</v>
      </c>
      <c r="F11" s="15">
        <v>30000</v>
      </c>
      <c r="G11" s="48"/>
      <c r="H11" s="48"/>
      <c r="I11" s="48"/>
    </row>
    <row r="12" spans="1:9" ht="45">
      <c r="A12" s="1">
        <v>6</v>
      </c>
      <c r="B12" s="47" t="s">
        <v>21</v>
      </c>
      <c r="C12" s="15">
        <f>Bevételek!C163+Bevételek!C180+Bevételek!C181+Bevételek!C182+Bevételek!C219+Bevételek!C224+Bevételek!C228</f>
        <v>1161476</v>
      </c>
      <c r="D12" s="15">
        <f>Bevételek!D163+Bevételek!D180+Bevételek!D181+Bevételek!D182+Bevételek!D219+Bevételek!D224+Bevételek!D228</f>
        <v>1261476</v>
      </c>
      <c r="E12" s="15">
        <f>Bevételek!E163+Bevételek!E180+Bevételek!E181+Bevételek!E182+Bevételek!E219+Bevételek!E224+Bevételek!E228</f>
        <v>1065353</v>
      </c>
      <c r="F12" s="15">
        <v>585000</v>
      </c>
      <c r="G12" s="48"/>
      <c r="H12" s="48"/>
      <c r="I12" s="48"/>
    </row>
    <row r="13" spans="1:9" ht="15.75">
      <c r="A13" s="1">
        <v>7</v>
      </c>
      <c r="B13" s="47" t="s">
        <v>22</v>
      </c>
      <c r="C13" s="15">
        <f>Bevételek!C230</f>
        <v>0</v>
      </c>
      <c r="D13" s="15">
        <f>Bevételek!D230</f>
        <v>0</v>
      </c>
      <c r="E13" s="15">
        <f>Bevételek!E230</f>
        <v>0</v>
      </c>
      <c r="F13" s="15">
        <v>0</v>
      </c>
      <c r="G13" s="48"/>
      <c r="H13" s="48"/>
      <c r="I13" s="48"/>
    </row>
    <row r="14" spans="1:9" ht="30">
      <c r="A14" s="1">
        <v>8</v>
      </c>
      <c r="B14" s="47" t="s">
        <v>23</v>
      </c>
      <c r="C14" s="15">
        <f>Bevételek!C229</f>
        <v>0</v>
      </c>
      <c r="D14" s="15">
        <f>Bevételek!D229</f>
        <v>0</v>
      </c>
      <c r="E14" s="15">
        <f>Bevételek!E229</f>
        <v>0</v>
      </c>
      <c r="F14" s="15">
        <v>0</v>
      </c>
      <c r="G14" s="48"/>
      <c r="H14" s="48"/>
      <c r="I14" s="48"/>
    </row>
    <row r="15" spans="1:9" ht="30">
      <c r="A15" s="1">
        <v>9</v>
      </c>
      <c r="B15" s="47" t="s">
        <v>376</v>
      </c>
      <c r="C15" s="15">
        <f>Bevételek!C50+Bevételek!C110+Bevételek!C239+Bevételek!C253</f>
        <v>0</v>
      </c>
      <c r="D15" s="15">
        <f>Bevételek!D50+Bevételek!D110+Bevételek!D239+Bevételek!D253</f>
        <v>0</v>
      </c>
      <c r="E15" s="15">
        <f>Bevételek!E50+Bevételek!E110+Bevételek!E239+Bevételek!E253</f>
        <v>0</v>
      </c>
      <c r="F15" s="15">
        <v>0</v>
      </c>
      <c r="G15" s="48"/>
      <c r="H15" s="48"/>
      <c r="I15" s="48"/>
    </row>
    <row r="16" spans="1:9" s="24" customFormat="1" ht="15.75">
      <c r="A16" s="1">
        <v>10</v>
      </c>
      <c r="B16" s="49" t="s">
        <v>49</v>
      </c>
      <c r="C16" s="18">
        <f>SUM(C9:C15)</f>
        <v>4480476</v>
      </c>
      <c r="D16" s="18">
        <f>SUM(D9:D15)</f>
        <v>6454218</v>
      </c>
      <c r="E16" s="18">
        <f>SUM(E9:E15)</f>
        <v>6258095</v>
      </c>
      <c r="F16" s="18">
        <f>SUM(F9:F15)</f>
        <v>3904000</v>
      </c>
      <c r="G16" s="48"/>
      <c r="H16" s="48"/>
      <c r="I16" s="48"/>
    </row>
    <row r="17" spans="1:9" ht="15.75">
      <c r="A17" s="1">
        <v>11</v>
      </c>
      <c r="B17" s="49" t="s">
        <v>50</v>
      </c>
      <c r="C17" s="18">
        <f>ROUNDDOWN(C16*0.5,0)</f>
        <v>2240238</v>
      </c>
      <c r="D17" s="18">
        <f>ROUNDDOWN(D16*0.5,0)</f>
        <v>3227109</v>
      </c>
      <c r="E17" s="18">
        <f>ROUNDDOWN(E16*0.5,0)</f>
        <v>3129047</v>
      </c>
      <c r="F17" s="18">
        <f>ROUNDDOWN(F16*0.5,0)</f>
        <v>1952000</v>
      </c>
      <c r="G17" s="48"/>
      <c r="H17" s="48"/>
      <c r="I17" s="48"/>
    </row>
    <row r="18" spans="1:9" ht="30">
      <c r="A18" s="1">
        <v>12</v>
      </c>
      <c r="B18" s="47" t="s">
        <v>25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7" t="s">
        <v>32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7" t="s">
        <v>27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7" t="s">
        <v>28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7" t="s">
        <v>29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7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7" t="s">
        <v>84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49" t="s">
        <v>51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49" t="s">
        <v>52</v>
      </c>
      <c r="C26" s="18">
        <f>C17-C25</f>
        <v>2240238</v>
      </c>
      <c r="D26" s="18">
        <f>D17-D25</f>
        <v>3227109</v>
      </c>
      <c r="E26" s="18">
        <f>E17-E25</f>
        <v>3129047</v>
      </c>
      <c r="F26" s="18">
        <f>F17-F25</f>
        <v>1952000</v>
      </c>
      <c r="G26" s="48"/>
      <c r="H26" s="48"/>
      <c r="I26" s="48"/>
    </row>
    <row r="27" spans="1:9" s="24" customFormat="1" ht="42.75">
      <c r="A27" s="1">
        <v>21</v>
      </c>
      <c r="B27" s="50" t="s">
        <v>371</v>
      </c>
      <c r="C27" s="18">
        <f aca="true" t="shared" si="2" ref="C27:I27">SUM(C28:C32)</f>
        <v>0</v>
      </c>
      <c r="D27" s="18">
        <f t="shared" si="2"/>
        <v>0</v>
      </c>
      <c r="E27" s="18">
        <f t="shared" si="2"/>
        <v>0</v>
      </c>
      <c r="F27" s="18">
        <f t="shared" si="2"/>
        <v>10795000</v>
      </c>
      <c r="G27" s="18">
        <f t="shared" si="2"/>
        <v>0</v>
      </c>
      <c r="H27" s="18">
        <f t="shared" si="2"/>
        <v>0</v>
      </c>
      <c r="I27" s="18">
        <f t="shared" si="2"/>
        <v>10795000</v>
      </c>
    </row>
    <row r="28" spans="1:9" ht="30">
      <c r="A28" s="1">
        <v>22</v>
      </c>
      <c r="B28" s="47" t="s">
        <v>377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7" t="s">
        <v>106</v>
      </c>
      <c r="C29" s="15">
        <v>0</v>
      </c>
      <c r="D29" s="15">
        <v>0</v>
      </c>
      <c r="E29" s="15">
        <v>0</v>
      </c>
      <c r="F29" s="15">
        <v>10795000</v>
      </c>
      <c r="G29" s="15">
        <v>0</v>
      </c>
      <c r="H29" s="15">
        <v>0</v>
      </c>
      <c r="I29" s="15">
        <f>C29+F29+G29+H29</f>
        <v>10795000</v>
      </c>
    </row>
    <row r="30" spans="1:9" ht="30">
      <c r="A30" s="1">
        <v>24</v>
      </c>
      <c r="B30" s="47" t="s">
        <v>86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7" t="s">
        <v>83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7" t="s">
        <v>370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81" r:id="rId1"/>
  <headerFooter>
    <oddHeader>&amp;R&amp;"Arial,Normál"&amp;10 3. melléklet a 4/2017.(V.29.)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57421875" style="160" customWidth="1"/>
    <col min="2" max="2" width="65.421875" style="131" bestFit="1" customWidth="1"/>
    <col min="3" max="3" width="17.00390625" style="161" customWidth="1"/>
    <col min="4" max="16384" width="9.140625" style="131" customWidth="1"/>
  </cols>
  <sheetData>
    <row r="1" spans="1:3" ht="18.75">
      <c r="A1" s="360" t="s">
        <v>605</v>
      </c>
      <c r="B1" s="360"/>
      <c r="C1" s="360"/>
    </row>
    <row r="2" spans="1:3" ht="18.75">
      <c r="A2" s="361" t="s">
        <v>890</v>
      </c>
      <c r="B2" s="361"/>
      <c r="C2" s="361"/>
    </row>
    <row r="3" spans="1:3" ht="18.75">
      <c r="A3" s="151"/>
      <c r="B3" s="151"/>
      <c r="C3" s="152"/>
    </row>
    <row r="4" spans="1:3" ht="18.75">
      <c r="A4" s="1"/>
      <c r="B4" s="1" t="s">
        <v>0</v>
      </c>
      <c r="C4" s="153" t="s">
        <v>1</v>
      </c>
    </row>
    <row r="5" spans="1:4" ht="18.75">
      <c r="A5" s="1">
        <v>1</v>
      </c>
      <c r="B5" s="154" t="s">
        <v>9</v>
      </c>
      <c r="C5" s="155" t="s">
        <v>606</v>
      </c>
      <c r="D5" s="2"/>
    </row>
    <row r="6" spans="1:3" ht="18.75">
      <c r="A6" s="1">
        <v>2</v>
      </c>
      <c r="B6" s="156" t="s">
        <v>607</v>
      </c>
      <c r="C6" s="157">
        <v>70248444</v>
      </c>
    </row>
    <row r="7" spans="1:3" ht="18.75">
      <c r="A7" s="1">
        <v>3</v>
      </c>
      <c r="B7" s="156" t="s">
        <v>608</v>
      </c>
      <c r="C7" s="157">
        <v>63800106</v>
      </c>
    </row>
    <row r="8" spans="1:3" ht="18.75">
      <c r="A8" s="1">
        <v>4</v>
      </c>
      <c r="B8" s="158" t="s">
        <v>609</v>
      </c>
      <c r="C8" s="159">
        <f>C6-C7</f>
        <v>6448338</v>
      </c>
    </row>
    <row r="9" spans="1:3" ht="18.75">
      <c r="A9" s="1">
        <v>5</v>
      </c>
      <c r="B9" s="156" t="s">
        <v>610</v>
      </c>
      <c r="C9" s="157">
        <v>9204770</v>
      </c>
    </row>
    <row r="10" spans="1:3" ht="18.75">
      <c r="A10" s="1">
        <v>6</v>
      </c>
      <c r="B10" s="156" t="s">
        <v>611</v>
      </c>
      <c r="C10" s="157">
        <v>508169</v>
      </c>
    </row>
    <row r="11" spans="1:3" ht="18.75">
      <c r="A11" s="1">
        <v>7</v>
      </c>
      <c r="B11" s="158" t="s">
        <v>612</v>
      </c>
      <c r="C11" s="159">
        <f>C9-C10</f>
        <v>8696601</v>
      </c>
    </row>
    <row r="12" spans="1:3" s="132" customFormat="1" ht="18.75">
      <c r="A12" s="1">
        <v>8</v>
      </c>
      <c r="B12" s="158" t="s">
        <v>613</v>
      </c>
      <c r="C12" s="159">
        <f>C8+C11</f>
        <v>15144939</v>
      </c>
    </row>
    <row r="13" spans="1:3" ht="18.75">
      <c r="A13" s="1">
        <v>9</v>
      </c>
      <c r="B13" s="156" t="s">
        <v>614</v>
      </c>
      <c r="C13" s="157">
        <v>0</v>
      </c>
    </row>
    <row r="14" spans="1:3" ht="18.75">
      <c r="A14" s="1">
        <v>10</v>
      </c>
      <c r="B14" s="156" t="s">
        <v>615</v>
      </c>
      <c r="C14" s="157">
        <v>0</v>
      </c>
    </row>
    <row r="15" spans="1:3" ht="18.75">
      <c r="A15" s="1">
        <v>11</v>
      </c>
      <c r="B15" s="156" t="s">
        <v>616</v>
      </c>
      <c r="C15" s="159">
        <f>C13-C14</f>
        <v>0</v>
      </c>
    </row>
    <row r="16" spans="1:3" ht="18.75">
      <c r="A16" s="1">
        <v>12</v>
      </c>
      <c r="B16" s="156" t="s">
        <v>617</v>
      </c>
      <c r="C16" s="157">
        <v>0</v>
      </c>
    </row>
    <row r="17" spans="1:3" ht="18.75">
      <c r="A17" s="1">
        <v>13</v>
      </c>
      <c r="B17" s="156" t="s">
        <v>618</v>
      </c>
      <c r="C17" s="157">
        <v>0</v>
      </c>
    </row>
    <row r="18" spans="1:3" s="132" customFormat="1" ht="18.75">
      <c r="A18" s="1">
        <v>14</v>
      </c>
      <c r="B18" s="156" t="s">
        <v>619</v>
      </c>
      <c r="C18" s="159">
        <f>C16+C17</f>
        <v>0</v>
      </c>
    </row>
    <row r="19" spans="1:3" s="132" customFormat="1" ht="18.75">
      <c r="A19" s="1">
        <v>15</v>
      </c>
      <c r="B19" s="156" t="s">
        <v>620</v>
      </c>
      <c r="C19" s="159">
        <f>C15+C18</f>
        <v>0</v>
      </c>
    </row>
    <row r="20" spans="1:3" s="132" customFormat="1" ht="18.75">
      <c r="A20" s="1">
        <v>16</v>
      </c>
      <c r="B20" s="158" t="s">
        <v>621</v>
      </c>
      <c r="C20" s="159">
        <f>C12+C19</f>
        <v>15144939</v>
      </c>
    </row>
    <row r="21" spans="1:3" s="132" customFormat="1" ht="18.75">
      <c r="A21" s="1">
        <v>17</v>
      </c>
      <c r="B21" s="158" t="s">
        <v>622</v>
      </c>
      <c r="C21" s="159">
        <v>15144939</v>
      </c>
    </row>
    <row r="22" spans="1:3" s="132" customFormat="1" ht="18.75">
      <c r="A22" s="1">
        <v>18</v>
      </c>
      <c r="B22" s="158" t="s">
        <v>623</v>
      </c>
      <c r="C22" s="159">
        <f>C12-C21</f>
        <v>0</v>
      </c>
    </row>
    <row r="23" spans="1:3" s="132" customFormat="1" ht="18.75">
      <c r="A23" s="1">
        <v>19</v>
      </c>
      <c r="B23" s="158" t="s">
        <v>624</v>
      </c>
      <c r="C23" s="159">
        <f>C19*0.1</f>
        <v>0</v>
      </c>
    </row>
    <row r="24" spans="1:3" s="132" customFormat="1" ht="18.75">
      <c r="A24" s="1">
        <v>20</v>
      </c>
      <c r="B24" s="158" t="s">
        <v>625</v>
      </c>
      <c r="C24" s="159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4/2017.(V.29.)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13"/>
  <sheetViews>
    <sheetView workbookViewId="0" topLeftCell="A1">
      <selection activeCell="E29" sqref="E29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51" t="s">
        <v>605</v>
      </c>
      <c r="B1" s="351"/>
      <c r="C1" s="351"/>
      <c r="D1" s="351"/>
      <c r="E1" s="351"/>
      <c r="F1" s="351"/>
    </row>
    <row r="2" spans="1:6" s="2" customFormat="1" ht="15.75">
      <c r="A2" s="351" t="s">
        <v>891</v>
      </c>
      <c r="B2" s="351"/>
      <c r="C2" s="351"/>
      <c r="D2" s="351"/>
      <c r="E2" s="351"/>
      <c r="F2" s="351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62"/>
      <c r="B5" s="162" t="s">
        <v>0</v>
      </c>
      <c r="C5" s="162" t="s">
        <v>1</v>
      </c>
      <c r="D5" s="162" t="s">
        <v>2</v>
      </c>
      <c r="E5" s="162" t="s">
        <v>3</v>
      </c>
      <c r="F5" s="162" t="s">
        <v>6</v>
      </c>
      <c r="G5" s="162" t="s">
        <v>45</v>
      </c>
    </row>
    <row r="6" spans="1:7" ht="15.75">
      <c r="A6" s="162">
        <v>1</v>
      </c>
      <c r="B6" s="87" t="s">
        <v>626</v>
      </c>
      <c r="C6" s="163">
        <v>42369</v>
      </c>
      <c r="D6" s="163">
        <v>42735</v>
      </c>
      <c r="E6" s="87" t="s">
        <v>627</v>
      </c>
      <c r="F6" s="163">
        <v>42369</v>
      </c>
      <c r="G6" s="163">
        <v>42735</v>
      </c>
    </row>
    <row r="7" spans="1:7" ht="15.75">
      <c r="A7" s="162">
        <v>2</v>
      </c>
      <c r="B7" s="164" t="s">
        <v>628</v>
      </c>
      <c r="C7" s="149">
        <v>262407850</v>
      </c>
      <c r="D7" s="149">
        <v>264911905</v>
      </c>
      <c r="E7" s="164" t="s">
        <v>629</v>
      </c>
      <c r="F7" s="149">
        <v>261183582</v>
      </c>
      <c r="G7" s="149">
        <v>268276156</v>
      </c>
    </row>
    <row r="8" spans="1:7" ht="15.75">
      <c r="A8" s="162">
        <v>3</v>
      </c>
      <c r="B8" s="164" t="s">
        <v>630</v>
      </c>
      <c r="C8" s="149">
        <v>0</v>
      </c>
      <c r="D8" s="149">
        <v>0</v>
      </c>
      <c r="E8" s="164" t="s">
        <v>631</v>
      </c>
      <c r="F8" s="149">
        <v>1125141</v>
      </c>
      <c r="G8" s="149">
        <v>1015541</v>
      </c>
    </row>
    <row r="9" spans="1:7" ht="15.75">
      <c r="A9" s="162">
        <v>4</v>
      </c>
      <c r="B9" s="164" t="s">
        <v>632</v>
      </c>
      <c r="C9" s="149">
        <v>8951365</v>
      </c>
      <c r="D9" s="149">
        <v>15415077</v>
      </c>
      <c r="E9" s="367" t="s">
        <v>633</v>
      </c>
      <c r="F9" s="369">
        <v>0</v>
      </c>
      <c r="G9" s="369">
        <v>0</v>
      </c>
    </row>
    <row r="10" spans="1:7" ht="31.5" customHeight="1">
      <c r="A10" s="162">
        <v>5</v>
      </c>
      <c r="B10" s="164" t="s">
        <v>634</v>
      </c>
      <c r="C10" s="149">
        <v>2529000</v>
      </c>
      <c r="D10" s="149">
        <v>672128</v>
      </c>
      <c r="E10" s="368"/>
      <c r="F10" s="370"/>
      <c r="G10" s="370"/>
    </row>
    <row r="11" spans="1:7" ht="15.75">
      <c r="A11" s="162">
        <v>6</v>
      </c>
      <c r="B11" s="164" t="s">
        <v>635</v>
      </c>
      <c r="C11" s="149">
        <v>0</v>
      </c>
      <c r="D11" s="149">
        <v>0</v>
      </c>
      <c r="E11" s="371" t="s">
        <v>636</v>
      </c>
      <c r="F11" s="352">
        <v>11579492</v>
      </c>
      <c r="G11" s="352">
        <v>11707413</v>
      </c>
    </row>
    <row r="12" spans="1:7" ht="15.75">
      <c r="A12" s="162">
        <v>7</v>
      </c>
      <c r="B12" s="164" t="s">
        <v>637</v>
      </c>
      <c r="C12" s="149">
        <v>0</v>
      </c>
      <c r="D12" s="149">
        <v>0</v>
      </c>
      <c r="E12" s="371"/>
      <c r="F12" s="352"/>
      <c r="G12" s="352"/>
    </row>
    <row r="13" spans="1:7" ht="15.75">
      <c r="A13" s="162">
        <v>8</v>
      </c>
      <c r="B13" s="165" t="s">
        <v>638</v>
      </c>
      <c r="C13" s="166">
        <f>SUM(C7:C12)</f>
        <v>273888215</v>
      </c>
      <c r="D13" s="166">
        <f>SUM(D7:D12)</f>
        <v>280999110</v>
      </c>
      <c r="E13" s="165" t="s">
        <v>639</v>
      </c>
      <c r="F13" s="166">
        <f>SUM(F7:F12)</f>
        <v>273888215</v>
      </c>
      <c r="G13" s="166">
        <f>SUM(G7:G12)</f>
        <v>280999110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4/2017.(V.29.)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24"/>
  <sheetViews>
    <sheetView zoomScalePageLayoutView="0" workbookViewId="0" topLeftCell="A1">
      <selection activeCell="A24" sqref="A24"/>
    </sheetView>
  </sheetViews>
  <sheetFormatPr defaultColWidth="9.140625" defaultRowHeight="15"/>
  <cols>
    <col min="2" max="2" width="47.421875" style="0" customWidth="1"/>
    <col min="3" max="3" width="8.7109375" style="0" customWidth="1"/>
    <col min="4" max="4" width="10.7109375" style="0" customWidth="1"/>
    <col min="5" max="5" width="8.7109375" style="0" customWidth="1"/>
  </cols>
  <sheetData>
    <row r="1" spans="1:5" s="2" customFormat="1" ht="15.75">
      <c r="A1" s="351" t="s">
        <v>523</v>
      </c>
      <c r="B1" s="351"/>
      <c r="C1" s="351"/>
      <c r="D1" s="351"/>
      <c r="E1" s="351"/>
    </row>
    <row r="2" spans="1:5" s="2" customFormat="1" ht="15.75">
      <c r="A2" s="351" t="s">
        <v>474</v>
      </c>
      <c r="B2" s="351"/>
      <c r="C2" s="351"/>
      <c r="D2" s="351"/>
      <c r="E2" s="351"/>
    </row>
    <row r="3" spans="1:5" s="2" customFormat="1" ht="15.75">
      <c r="A3" s="351" t="s">
        <v>481</v>
      </c>
      <c r="B3" s="351"/>
      <c r="C3" s="351"/>
      <c r="D3" s="351"/>
      <c r="E3" s="351"/>
    </row>
    <row r="4" s="2" customFormat="1" ht="15.75"/>
    <row r="5" spans="1:5" s="10" customFormat="1" ht="15.75">
      <c r="A5" s="1"/>
      <c r="B5" s="1" t="s">
        <v>0</v>
      </c>
      <c r="C5" s="1" t="s">
        <v>1</v>
      </c>
      <c r="D5" s="1" t="s">
        <v>2</v>
      </c>
      <c r="E5" s="1" t="s">
        <v>3</v>
      </c>
    </row>
    <row r="6" spans="1:5" s="10" customFormat="1" ht="31.5">
      <c r="A6" s="1">
        <v>1</v>
      </c>
      <c r="B6" s="122" t="s">
        <v>9</v>
      </c>
      <c r="C6" s="123" t="s">
        <v>4</v>
      </c>
      <c r="D6" s="123" t="s">
        <v>892</v>
      </c>
      <c r="E6" s="123" t="s">
        <v>887</v>
      </c>
    </row>
    <row r="7" spans="1:5" s="10" customFormat="1" ht="15.75">
      <c r="A7" s="1">
        <v>2</v>
      </c>
      <c r="B7" s="80" t="s">
        <v>475</v>
      </c>
      <c r="C7" s="124"/>
      <c r="D7" s="124"/>
      <c r="E7" s="124"/>
    </row>
    <row r="8" spans="1:6" s="10" customFormat="1" ht="15.75">
      <c r="A8" s="1">
        <v>3</v>
      </c>
      <c r="B8" s="80" t="s">
        <v>476</v>
      </c>
      <c r="C8" s="124">
        <v>83523</v>
      </c>
      <c r="D8" s="124">
        <v>83523</v>
      </c>
      <c r="E8" s="124">
        <v>83523</v>
      </c>
      <c r="F8" s="12"/>
    </row>
    <row r="9" spans="1:6" s="10" customFormat="1" ht="15.75">
      <c r="A9" s="1">
        <v>4</v>
      </c>
      <c r="B9" s="80" t="s">
        <v>482</v>
      </c>
      <c r="C9" s="124">
        <v>0</v>
      </c>
      <c r="D9" s="124">
        <v>0</v>
      </c>
      <c r="E9" s="124">
        <v>0</v>
      </c>
      <c r="F9" s="12"/>
    </row>
    <row r="10" spans="1:6" s="10" customFormat="1" ht="15.75">
      <c r="A10" s="1">
        <v>5</v>
      </c>
      <c r="B10" s="80" t="s">
        <v>477</v>
      </c>
      <c r="C10" s="124">
        <f>Bevételek!C140</f>
        <v>0</v>
      </c>
      <c r="D10" s="124">
        <f>Bevételek!D153</f>
        <v>191896</v>
      </c>
      <c r="E10" s="124">
        <f>Bevételek!E153</f>
        <v>191896</v>
      </c>
      <c r="F10" s="12"/>
    </row>
    <row r="11" spans="1:6" s="10" customFormat="1" ht="15.75">
      <c r="A11" s="1">
        <v>6</v>
      </c>
      <c r="B11" s="80" t="s">
        <v>478</v>
      </c>
      <c r="C11" s="124">
        <f>Bevételek!C143</f>
        <v>0</v>
      </c>
      <c r="D11" s="124">
        <f>Bevételek!D143</f>
        <v>0</v>
      </c>
      <c r="E11" s="124">
        <f>Bevételek!E143</f>
        <v>0</v>
      </c>
      <c r="F11" s="12"/>
    </row>
    <row r="12" spans="1:6" s="10" customFormat="1" ht="15.75">
      <c r="A12" s="1">
        <v>7</v>
      </c>
      <c r="B12" s="125" t="s">
        <v>7</v>
      </c>
      <c r="C12" s="126">
        <f>SUM(C8:C11)</f>
        <v>83523</v>
      </c>
      <c r="D12" s="126">
        <f>SUM(D8:D11)</f>
        <v>275419</v>
      </c>
      <c r="E12" s="126">
        <f>SUM(E8:E11)</f>
        <v>275419</v>
      </c>
      <c r="F12" s="12"/>
    </row>
    <row r="13" spans="1:6" s="10" customFormat="1" ht="15.75">
      <c r="A13" s="1">
        <v>8</v>
      </c>
      <c r="B13" s="80" t="s">
        <v>479</v>
      </c>
      <c r="C13" s="124"/>
      <c r="D13" s="124"/>
      <c r="E13" s="124"/>
      <c r="F13" s="12"/>
    </row>
    <row r="14" spans="1:6" s="10" customFormat="1" ht="15.75">
      <c r="A14" s="1">
        <v>9</v>
      </c>
      <c r="B14" s="80" t="s">
        <v>531</v>
      </c>
      <c r="C14" s="124">
        <v>83523</v>
      </c>
      <c r="D14" s="124">
        <v>0</v>
      </c>
      <c r="E14" s="124">
        <v>0</v>
      </c>
      <c r="F14" s="12"/>
    </row>
    <row r="15" spans="1:6" s="10" customFormat="1" ht="15.75" hidden="1">
      <c r="A15" s="1"/>
      <c r="B15" s="80"/>
      <c r="C15" s="124"/>
      <c r="D15" s="124"/>
      <c r="E15" s="124"/>
      <c r="F15" s="12"/>
    </row>
    <row r="16" spans="1:6" s="10" customFormat="1" ht="15.75" hidden="1">
      <c r="A16" s="1"/>
      <c r="B16" s="80"/>
      <c r="C16" s="124"/>
      <c r="D16" s="124"/>
      <c r="E16" s="124"/>
      <c r="F16" s="12"/>
    </row>
    <row r="17" spans="1:6" s="10" customFormat="1" ht="15.75" hidden="1">
      <c r="A17" s="1"/>
      <c r="B17" s="80"/>
      <c r="C17" s="124"/>
      <c r="D17" s="124"/>
      <c r="E17" s="124"/>
      <c r="F17" s="12"/>
    </row>
    <row r="18" spans="1:6" s="10" customFormat="1" ht="15.75" hidden="1">
      <c r="A18" s="1"/>
      <c r="B18" s="80"/>
      <c r="C18" s="124"/>
      <c r="D18" s="124"/>
      <c r="E18" s="124"/>
      <c r="F18" s="12"/>
    </row>
    <row r="19" spans="1:6" s="10" customFormat="1" ht="15.75" hidden="1">
      <c r="A19" s="1"/>
      <c r="B19" s="80"/>
      <c r="C19" s="124"/>
      <c r="D19" s="124"/>
      <c r="E19" s="124"/>
      <c r="F19" s="12"/>
    </row>
    <row r="20" spans="1:6" s="10" customFormat="1" ht="15.75" hidden="1">
      <c r="A20" s="1"/>
      <c r="B20" s="80"/>
      <c r="C20" s="124"/>
      <c r="D20" s="124"/>
      <c r="E20" s="124"/>
      <c r="F20" s="12"/>
    </row>
    <row r="21" spans="1:6" s="10" customFormat="1" ht="31.5">
      <c r="A21" s="1">
        <v>10</v>
      </c>
      <c r="B21" s="80" t="s">
        <v>591</v>
      </c>
      <c r="C21" s="124">
        <v>0</v>
      </c>
      <c r="D21" s="124">
        <v>249746</v>
      </c>
      <c r="E21" s="124">
        <v>0</v>
      </c>
      <c r="F21" s="12"/>
    </row>
    <row r="22" spans="1:6" s="10" customFormat="1" ht="15.75">
      <c r="A22" s="1">
        <v>11</v>
      </c>
      <c r="B22" s="125" t="s">
        <v>8</v>
      </c>
      <c r="C22" s="126">
        <f>SUM(C14:C21)</f>
        <v>83523</v>
      </c>
      <c r="D22" s="126">
        <f>SUM(D14:D21)</f>
        <v>249746</v>
      </c>
      <c r="E22" s="126">
        <f>SUM(E14:E21)</f>
        <v>0</v>
      </c>
      <c r="F22" s="12"/>
    </row>
    <row r="23" spans="1:6" s="10" customFormat="1" ht="15.75">
      <c r="A23" s="1">
        <v>12</v>
      </c>
      <c r="B23" s="127" t="s">
        <v>480</v>
      </c>
      <c r="C23" s="128">
        <f>C12-C22</f>
        <v>0</v>
      </c>
      <c r="D23" s="128">
        <f>D12-D22</f>
        <v>25673</v>
      </c>
      <c r="E23" s="128">
        <f>E12-E22</f>
        <v>275419</v>
      </c>
      <c r="F23" s="12"/>
    </row>
    <row r="24" ht="15">
      <c r="D24" s="135"/>
    </row>
  </sheetData>
  <sheetProtection/>
  <mergeCells count="3">
    <mergeCell ref="A1:E1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 6. melléklet a 4/2017.(V.29.)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2"/>
  <sheetViews>
    <sheetView zoomScalePageLayoutView="0" workbookViewId="0" topLeftCell="A1">
      <selection activeCell="R1" sqref="R1:R16384"/>
    </sheetView>
  </sheetViews>
  <sheetFormatPr defaultColWidth="9.140625" defaultRowHeight="15"/>
  <cols>
    <col min="1" max="1" width="36.7109375" style="0" customWidth="1"/>
    <col min="2" max="4" width="9.140625" style="0" customWidth="1"/>
    <col min="5" max="5" width="15.57421875" style="0" hidden="1" customWidth="1"/>
    <col min="6" max="6" width="15.57421875" style="0" customWidth="1"/>
    <col min="7" max="7" width="15.57421875" style="0" hidden="1" customWidth="1"/>
    <col min="8" max="8" width="15.57421875" style="0" customWidth="1"/>
    <col min="9" max="9" width="15.57421875" style="0" hidden="1" customWidth="1"/>
    <col min="10" max="10" width="36.7109375" style="0" customWidth="1"/>
    <col min="14" max="14" width="15.421875" style="0" hidden="1" customWidth="1"/>
    <col min="15" max="15" width="15.421875" style="0" customWidth="1"/>
    <col min="16" max="16" width="13.140625" style="0" hidden="1" customWidth="1"/>
    <col min="17" max="17" width="13.140625" style="0" customWidth="1"/>
    <col min="18" max="18" width="12.57421875" style="0" hidden="1" customWidth="1"/>
  </cols>
  <sheetData>
    <row r="1" spans="1:15" s="2" customFormat="1" ht="15.75" customHeight="1">
      <c r="A1" s="375" t="s">
        <v>524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05"/>
    </row>
    <row r="2" spans="1:15" s="2" customFormat="1" ht="15.75">
      <c r="A2" s="351" t="s">
        <v>526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04"/>
    </row>
    <row r="3" spans="2:9" ht="15">
      <c r="B3" s="42"/>
      <c r="C3" s="42"/>
      <c r="D3" s="42"/>
      <c r="E3" s="42"/>
      <c r="F3" s="42"/>
      <c r="G3" s="42"/>
      <c r="H3" s="42"/>
      <c r="I3" s="42"/>
    </row>
    <row r="4" spans="1:18" s="11" customFormat="1" ht="31.5">
      <c r="A4" s="87" t="s">
        <v>9</v>
      </c>
      <c r="B4" s="4" t="s">
        <v>472</v>
      </c>
      <c r="C4" s="4" t="s">
        <v>893</v>
      </c>
      <c r="D4" s="4" t="s">
        <v>473</v>
      </c>
      <c r="E4" s="4" t="s">
        <v>473</v>
      </c>
      <c r="F4" s="4" t="s">
        <v>894</v>
      </c>
      <c r="G4" s="4" t="s">
        <v>894</v>
      </c>
      <c r="H4" s="4" t="s">
        <v>895</v>
      </c>
      <c r="I4" s="4" t="s">
        <v>895</v>
      </c>
      <c r="J4" s="87" t="s">
        <v>9</v>
      </c>
      <c r="K4" s="4" t="s">
        <v>472</v>
      </c>
      <c r="L4" s="4" t="s">
        <v>893</v>
      </c>
      <c r="M4" s="4" t="s">
        <v>473</v>
      </c>
      <c r="N4" s="4" t="s">
        <v>473</v>
      </c>
      <c r="O4" s="4" t="s">
        <v>894</v>
      </c>
      <c r="P4" s="4" t="s">
        <v>894</v>
      </c>
      <c r="Q4" s="4" t="s">
        <v>895</v>
      </c>
      <c r="R4" s="4" t="s">
        <v>895</v>
      </c>
    </row>
    <row r="5" spans="1:15" s="94" customFormat="1" ht="16.5">
      <c r="A5" s="354" t="s">
        <v>42</v>
      </c>
      <c r="B5" s="354"/>
      <c r="C5" s="354"/>
      <c r="D5" s="354"/>
      <c r="E5" s="354"/>
      <c r="F5" s="150"/>
      <c r="G5" s="150"/>
      <c r="H5" s="150"/>
      <c r="I5" s="150"/>
      <c r="J5" s="378" t="s">
        <v>119</v>
      </c>
      <c r="K5" s="379"/>
      <c r="L5" s="379"/>
      <c r="M5" s="380"/>
      <c r="N5" s="129"/>
      <c r="O5" s="322"/>
    </row>
    <row r="6" spans="1:18" s="11" customFormat="1" ht="31.5">
      <c r="A6" s="89" t="s">
        <v>274</v>
      </c>
      <c r="B6" s="5">
        <v>27204</v>
      </c>
      <c r="C6" s="5">
        <v>37094</v>
      </c>
      <c r="D6" s="5">
        <v>45332</v>
      </c>
      <c r="E6" s="5">
        <f>Összesen!L7</f>
        <v>45331580</v>
      </c>
      <c r="F6" s="5">
        <v>53432</v>
      </c>
      <c r="G6" s="5">
        <f>Összesen!M7</f>
        <v>53432438</v>
      </c>
      <c r="H6" s="5">
        <v>53316</v>
      </c>
      <c r="I6" s="5">
        <f>Összesen!N7</f>
        <v>53316438</v>
      </c>
      <c r="J6" s="91" t="s">
        <v>34</v>
      </c>
      <c r="K6" s="5">
        <v>13254</v>
      </c>
      <c r="L6" s="5">
        <v>20969</v>
      </c>
      <c r="M6" s="5">
        <v>27343</v>
      </c>
      <c r="N6" s="5">
        <f>Összesen!Y7</f>
        <v>27343470</v>
      </c>
      <c r="O6" s="5">
        <v>27929</v>
      </c>
      <c r="P6" s="5">
        <f>Összesen!Z7</f>
        <v>27929204</v>
      </c>
      <c r="Q6" s="5">
        <v>27037</v>
      </c>
      <c r="R6" s="5">
        <f>Összesen!AA7</f>
        <v>27037458</v>
      </c>
    </row>
    <row r="7" spans="1:18" s="11" customFormat="1" ht="30">
      <c r="A7" s="89" t="s">
        <v>295</v>
      </c>
      <c r="B7" s="5">
        <v>3151</v>
      </c>
      <c r="C7" s="5">
        <v>4342</v>
      </c>
      <c r="D7" s="5">
        <v>4054</v>
      </c>
      <c r="E7" s="5">
        <f>Összesen!L8</f>
        <v>4054000</v>
      </c>
      <c r="F7" s="5">
        <v>5928</v>
      </c>
      <c r="G7" s="5">
        <f>Összesen!M8</f>
        <v>5927742</v>
      </c>
      <c r="H7" s="5">
        <v>5777</v>
      </c>
      <c r="I7" s="5">
        <f>Összesen!N8</f>
        <v>5776899</v>
      </c>
      <c r="J7" s="91" t="s">
        <v>74</v>
      </c>
      <c r="K7" s="5">
        <v>2287</v>
      </c>
      <c r="L7" s="5">
        <v>3460</v>
      </c>
      <c r="M7" s="5">
        <v>4327</v>
      </c>
      <c r="N7" s="5">
        <f>Összesen!Y8</f>
        <v>4326980</v>
      </c>
      <c r="O7" s="5">
        <v>4457</v>
      </c>
      <c r="P7" s="5">
        <f>Összesen!Z8</f>
        <v>4457104</v>
      </c>
      <c r="Q7" s="5">
        <v>4184</v>
      </c>
      <c r="R7" s="5">
        <f>Összesen!AA8</f>
        <v>4184418</v>
      </c>
    </row>
    <row r="8" spans="1:18" s="11" customFormat="1" ht="15.75">
      <c r="A8" s="89" t="s">
        <v>42</v>
      </c>
      <c r="B8" s="5">
        <v>4191</v>
      </c>
      <c r="C8" s="5">
        <v>4065</v>
      </c>
      <c r="D8" s="5">
        <v>5456</v>
      </c>
      <c r="E8" s="5">
        <f>Összesen!L9</f>
        <v>5456396</v>
      </c>
      <c r="F8" s="5">
        <v>5687</v>
      </c>
      <c r="G8" s="5">
        <f>Összesen!M9</f>
        <v>5687524</v>
      </c>
      <c r="H8" s="5">
        <v>4563</v>
      </c>
      <c r="I8" s="5">
        <f>Összesen!N9</f>
        <v>4562607</v>
      </c>
      <c r="J8" s="91" t="s">
        <v>75</v>
      </c>
      <c r="K8" s="5">
        <v>12690</v>
      </c>
      <c r="L8" s="5">
        <v>11846</v>
      </c>
      <c r="M8" s="5">
        <v>14126</v>
      </c>
      <c r="N8" s="5">
        <f>Összesen!Y9</f>
        <v>14126051</v>
      </c>
      <c r="O8" s="5">
        <v>15518</v>
      </c>
      <c r="P8" s="5">
        <f>Összesen!Z9</f>
        <v>15517961</v>
      </c>
      <c r="Q8" s="5">
        <v>13231</v>
      </c>
      <c r="R8" s="5">
        <f>Összesen!AA9</f>
        <v>13230705</v>
      </c>
    </row>
    <row r="9" spans="1:18" s="11" customFormat="1" ht="15.75">
      <c r="A9" s="357" t="s">
        <v>353</v>
      </c>
      <c r="B9" s="352">
        <v>439</v>
      </c>
      <c r="C9" s="352">
        <v>900</v>
      </c>
      <c r="D9" s="352">
        <v>178</v>
      </c>
      <c r="E9" s="369">
        <f>Összesen!L10</f>
        <v>177700</v>
      </c>
      <c r="F9" s="376">
        <v>228</v>
      </c>
      <c r="G9" s="369">
        <f>Összesen!M10</f>
        <v>227700</v>
      </c>
      <c r="H9" s="376">
        <v>90</v>
      </c>
      <c r="I9" s="369">
        <f>Összesen!N10</f>
        <v>90000</v>
      </c>
      <c r="J9" s="91" t="s">
        <v>76</v>
      </c>
      <c r="K9" s="5">
        <v>5581</v>
      </c>
      <c r="L9" s="5">
        <v>3552</v>
      </c>
      <c r="M9" s="5">
        <v>2634</v>
      </c>
      <c r="N9" s="5">
        <f>Összesen!Y10</f>
        <v>2633600</v>
      </c>
      <c r="O9" s="5">
        <v>3656</v>
      </c>
      <c r="P9" s="5">
        <f>Összesen!Z10</f>
        <v>3655350</v>
      </c>
      <c r="Q9" s="5">
        <v>3382</v>
      </c>
      <c r="R9" s="5">
        <f>Összesen!AA10</f>
        <v>3381550</v>
      </c>
    </row>
    <row r="10" spans="1:18" s="11" customFormat="1" ht="15.75">
      <c r="A10" s="357"/>
      <c r="B10" s="352"/>
      <c r="C10" s="352"/>
      <c r="D10" s="352"/>
      <c r="E10" s="370"/>
      <c r="F10" s="377"/>
      <c r="G10" s="370"/>
      <c r="H10" s="377"/>
      <c r="I10" s="370"/>
      <c r="J10" s="91" t="s">
        <v>77</v>
      </c>
      <c r="K10" s="5">
        <v>3848</v>
      </c>
      <c r="L10" s="5">
        <v>2914</v>
      </c>
      <c r="M10" s="5">
        <v>2799</v>
      </c>
      <c r="N10" s="5">
        <f>Összesen!Y11</f>
        <v>2799129</v>
      </c>
      <c r="O10" s="5">
        <v>5290</v>
      </c>
      <c r="P10" s="5">
        <f>Összesen!Z11</f>
        <v>5290218</v>
      </c>
      <c r="Q10" s="5">
        <v>3146</v>
      </c>
      <c r="R10" s="5">
        <f>Összesen!AA11</f>
        <v>3146381</v>
      </c>
    </row>
    <row r="11" spans="1:18" s="11" customFormat="1" ht="15.75">
      <c r="A11" s="90" t="s">
        <v>79</v>
      </c>
      <c r="B11" s="13">
        <f aca="true" t="shared" si="0" ref="B11:I11">SUM(B6:B10)</f>
        <v>34985</v>
      </c>
      <c r="C11" s="13">
        <f t="shared" si="0"/>
        <v>46401</v>
      </c>
      <c r="D11" s="13">
        <f t="shared" si="0"/>
        <v>55020</v>
      </c>
      <c r="E11" s="13">
        <f t="shared" si="0"/>
        <v>55019676</v>
      </c>
      <c r="F11" s="13">
        <f t="shared" si="0"/>
        <v>65275</v>
      </c>
      <c r="G11" s="13">
        <f t="shared" si="0"/>
        <v>65275404</v>
      </c>
      <c r="H11" s="13">
        <f t="shared" si="0"/>
        <v>63746</v>
      </c>
      <c r="I11" s="13">
        <f t="shared" si="0"/>
        <v>63745944</v>
      </c>
      <c r="J11" s="90" t="s">
        <v>80</v>
      </c>
      <c r="K11" s="13">
        <f aca="true" t="shared" si="1" ref="K11:R11">SUM(K6:K10)</f>
        <v>37660</v>
      </c>
      <c r="L11" s="13">
        <f t="shared" si="1"/>
        <v>42741</v>
      </c>
      <c r="M11" s="13">
        <f t="shared" si="1"/>
        <v>51229</v>
      </c>
      <c r="N11" s="13">
        <f t="shared" si="1"/>
        <v>51229230</v>
      </c>
      <c r="O11" s="13">
        <f t="shared" si="1"/>
        <v>56850</v>
      </c>
      <c r="P11" s="13">
        <f t="shared" si="1"/>
        <v>56849837</v>
      </c>
      <c r="Q11" s="13">
        <f t="shared" si="1"/>
        <v>50980</v>
      </c>
      <c r="R11" s="13">
        <f t="shared" si="1"/>
        <v>50980512</v>
      </c>
    </row>
    <row r="12" spans="1:18" s="11" customFormat="1" ht="15.75">
      <c r="A12" s="92" t="s">
        <v>124</v>
      </c>
      <c r="B12" s="93">
        <f aca="true" t="shared" si="2" ref="B12:I12">B11-K11</f>
        <v>-2675</v>
      </c>
      <c r="C12" s="93">
        <f t="shared" si="2"/>
        <v>3660</v>
      </c>
      <c r="D12" s="93">
        <f t="shared" si="2"/>
        <v>3791</v>
      </c>
      <c r="E12" s="93">
        <f t="shared" si="2"/>
        <v>3790446</v>
      </c>
      <c r="F12" s="93">
        <f t="shared" si="2"/>
        <v>8425</v>
      </c>
      <c r="G12" s="93">
        <f t="shared" si="2"/>
        <v>8425567</v>
      </c>
      <c r="H12" s="93">
        <f t="shared" si="2"/>
        <v>12766</v>
      </c>
      <c r="I12" s="93">
        <f t="shared" si="2"/>
        <v>12765432</v>
      </c>
      <c r="J12" s="356" t="s">
        <v>117</v>
      </c>
      <c r="K12" s="355"/>
      <c r="L12" s="355">
        <v>461</v>
      </c>
      <c r="M12" s="355">
        <v>508</v>
      </c>
      <c r="N12" s="355">
        <f>Összesen!Y13</f>
        <v>508169</v>
      </c>
      <c r="O12" s="372">
        <v>508</v>
      </c>
      <c r="P12" s="355">
        <f>Összesen!Z13</f>
        <v>508169</v>
      </c>
      <c r="Q12" s="372">
        <v>508</v>
      </c>
      <c r="R12" s="355">
        <f>Összesen!AA13</f>
        <v>508169</v>
      </c>
    </row>
    <row r="13" spans="1:18" s="11" customFormat="1" ht="15.75">
      <c r="A13" s="92" t="s">
        <v>115</v>
      </c>
      <c r="B13" s="5">
        <v>3173</v>
      </c>
      <c r="C13" s="5">
        <v>8871</v>
      </c>
      <c r="D13" s="5">
        <v>8651</v>
      </c>
      <c r="E13" s="5">
        <f>Összesen!L14</f>
        <v>8651191</v>
      </c>
      <c r="F13" s="5">
        <v>8651</v>
      </c>
      <c r="G13" s="5">
        <f>Összesen!M14</f>
        <v>8651191</v>
      </c>
      <c r="H13" s="5">
        <v>8651</v>
      </c>
      <c r="I13" s="5">
        <f>Összesen!N14</f>
        <v>8651191</v>
      </c>
      <c r="J13" s="356"/>
      <c r="K13" s="355"/>
      <c r="L13" s="355"/>
      <c r="M13" s="355"/>
      <c r="N13" s="355"/>
      <c r="O13" s="373"/>
      <c r="P13" s="355"/>
      <c r="Q13" s="373"/>
      <c r="R13" s="355"/>
    </row>
    <row r="14" spans="1:18" s="11" customFormat="1" ht="15.75">
      <c r="A14" s="92" t="s">
        <v>116</v>
      </c>
      <c r="B14" s="5"/>
      <c r="C14" s="5">
        <v>508</v>
      </c>
      <c r="D14" s="5"/>
      <c r="E14" s="5">
        <f>Összesen!L15</f>
        <v>0</v>
      </c>
      <c r="F14" s="5">
        <v>554</v>
      </c>
      <c r="G14" s="5">
        <f>Összesen!M15</f>
        <v>553579</v>
      </c>
      <c r="H14" s="5">
        <v>554</v>
      </c>
      <c r="I14" s="5">
        <f>Összesen!N15</f>
        <v>553579</v>
      </c>
      <c r="J14" s="356"/>
      <c r="K14" s="355"/>
      <c r="L14" s="355"/>
      <c r="M14" s="355"/>
      <c r="N14" s="355"/>
      <c r="O14" s="374"/>
      <c r="P14" s="355"/>
      <c r="Q14" s="374"/>
      <c r="R14" s="355"/>
    </row>
    <row r="15" spans="1:18" s="11" customFormat="1" ht="15.75">
      <c r="A15" s="63" t="s">
        <v>149</v>
      </c>
      <c r="B15" s="5"/>
      <c r="C15" s="5"/>
      <c r="D15" s="5"/>
      <c r="E15" s="5"/>
      <c r="F15" s="5"/>
      <c r="G15" s="5"/>
      <c r="H15" s="5"/>
      <c r="I15" s="5"/>
      <c r="J15" s="63" t="s">
        <v>150</v>
      </c>
      <c r="K15" s="80"/>
      <c r="L15" s="80"/>
      <c r="M15" s="80"/>
      <c r="N15" s="80"/>
      <c r="O15" s="80"/>
      <c r="P15" s="80"/>
      <c r="Q15" s="80"/>
      <c r="R15" s="80"/>
    </row>
    <row r="16" spans="1:18" s="11" customFormat="1" ht="15.75">
      <c r="A16" s="90" t="s">
        <v>10</v>
      </c>
      <c r="B16" s="14">
        <f aca="true" t="shared" si="3" ref="B16:I16">B11+B13+B14+B15</f>
        <v>38158</v>
      </c>
      <c r="C16" s="14">
        <f t="shared" si="3"/>
        <v>55780</v>
      </c>
      <c r="D16" s="14">
        <f t="shared" si="3"/>
        <v>63671</v>
      </c>
      <c r="E16" s="14">
        <f t="shared" si="3"/>
        <v>63670867</v>
      </c>
      <c r="F16" s="14">
        <f t="shared" si="3"/>
        <v>74480</v>
      </c>
      <c r="G16" s="14">
        <f t="shared" si="3"/>
        <v>74480174</v>
      </c>
      <c r="H16" s="14">
        <f t="shared" si="3"/>
        <v>72951</v>
      </c>
      <c r="I16" s="14">
        <f t="shared" si="3"/>
        <v>72950714</v>
      </c>
      <c r="J16" s="90" t="s">
        <v>11</v>
      </c>
      <c r="K16" s="14">
        <f aca="true" t="shared" si="4" ref="K16:R16">K11+K12+K15</f>
        <v>37660</v>
      </c>
      <c r="L16" s="14">
        <f t="shared" si="4"/>
        <v>43202</v>
      </c>
      <c r="M16" s="14">
        <f t="shared" si="4"/>
        <v>51737</v>
      </c>
      <c r="N16" s="14">
        <f t="shared" si="4"/>
        <v>51737399</v>
      </c>
      <c r="O16" s="14">
        <f t="shared" si="4"/>
        <v>57358</v>
      </c>
      <c r="P16" s="14">
        <f t="shared" si="4"/>
        <v>57358006</v>
      </c>
      <c r="Q16" s="14">
        <f t="shared" si="4"/>
        <v>51488</v>
      </c>
      <c r="R16" s="14">
        <f t="shared" si="4"/>
        <v>51488681</v>
      </c>
    </row>
    <row r="17" spans="1:15" s="94" customFormat="1" ht="16.5">
      <c r="A17" s="358" t="s">
        <v>118</v>
      </c>
      <c r="B17" s="358"/>
      <c r="C17" s="358"/>
      <c r="D17" s="358"/>
      <c r="E17" s="358"/>
      <c r="F17" s="306"/>
      <c r="G17" s="306"/>
      <c r="H17" s="306"/>
      <c r="I17" s="306"/>
      <c r="J17" s="378" t="s">
        <v>98</v>
      </c>
      <c r="K17" s="379"/>
      <c r="L17" s="379"/>
      <c r="M17" s="380"/>
      <c r="N17" s="129"/>
      <c r="O17" s="322"/>
    </row>
    <row r="18" spans="1:18" s="11" customFormat="1" ht="31.5">
      <c r="A18" s="89" t="s">
        <v>283</v>
      </c>
      <c r="B18" s="5">
        <v>17497</v>
      </c>
      <c r="C18" s="5">
        <v>5545</v>
      </c>
      <c r="D18" s="5">
        <v>17295</v>
      </c>
      <c r="E18" s="5">
        <f>Összesen!L18</f>
        <v>17295000</v>
      </c>
      <c r="F18" s="5">
        <v>17295</v>
      </c>
      <c r="G18" s="5">
        <f>Összesen!M18</f>
        <v>17295000</v>
      </c>
      <c r="H18" s="5">
        <v>6500</v>
      </c>
      <c r="I18" s="5">
        <f>Összesen!N18</f>
        <v>6500000</v>
      </c>
      <c r="J18" s="89" t="s">
        <v>93</v>
      </c>
      <c r="K18" s="5">
        <v>5078</v>
      </c>
      <c r="L18" s="5">
        <v>2187</v>
      </c>
      <c r="M18" s="5">
        <v>20601</v>
      </c>
      <c r="N18" s="5">
        <f>Összesen!Y18</f>
        <v>20600693</v>
      </c>
      <c r="O18" s="5">
        <v>25621</v>
      </c>
      <c r="P18" s="5">
        <f>Összesen!Z18</f>
        <v>25621433</v>
      </c>
      <c r="Q18" s="5">
        <v>12204</v>
      </c>
      <c r="R18" s="5">
        <f>Összesen!AA18</f>
        <v>12203720</v>
      </c>
    </row>
    <row r="19" spans="1:18" s="11" customFormat="1" ht="15.75">
      <c r="A19" s="89" t="s">
        <v>118</v>
      </c>
      <c r="B19" s="5"/>
      <c r="C19" s="5">
        <v>1250</v>
      </c>
      <c r="D19" s="5"/>
      <c r="E19" s="5">
        <f>Összesen!L19</f>
        <v>0</v>
      </c>
      <c r="F19" s="5">
        <v>0</v>
      </c>
      <c r="G19" s="5">
        <f>Összesen!M19</f>
        <v>0</v>
      </c>
      <c r="H19" s="5"/>
      <c r="I19" s="5">
        <f>Összesen!N19</f>
        <v>0</v>
      </c>
      <c r="J19" s="89" t="s">
        <v>43</v>
      </c>
      <c r="K19" s="5">
        <v>6857</v>
      </c>
      <c r="L19" s="5">
        <v>7120</v>
      </c>
      <c r="M19" s="5">
        <v>8843</v>
      </c>
      <c r="N19" s="5">
        <f>Összesen!Y19</f>
        <v>8842775</v>
      </c>
      <c r="O19" s="5">
        <v>8991</v>
      </c>
      <c r="P19" s="5">
        <f>Összesen!Z19</f>
        <v>8990735</v>
      </c>
      <c r="Q19" s="5">
        <v>596</v>
      </c>
      <c r="R19" s="5">
        <f>Összesen!AA19</f>
        <v>595874</v>
      </c>
    </row>
    <row r="20" spans="1:18" s="11" customFormat="1" ht="15.75">
      <c r="A20" s="89" t="s">
        <v>354</v>
      </c>
      <c r="B20" s="5">
        <v>2169</v>
      </c>
      <c r="C20" s="5"/>
      <c r="D20" s="5">
        <v>215</v>
      </c>
      <c r="E20" s="5">
        <f>Összesen!L20</f>
        <v>215000</v>
      </c>
      <c r="F20" s="5">
        <v>215</v>
      </c>
      <c r="G20" s="5">
        <f>Összesen!M20</f>
        <v>215000</v>
      </c>
      <c r="H20" s="5">
        <v>2</v>
      </c>
      <c r="I20" s="5">
        <f>Összesen!N20</f>
        <v>2500</v>
      </c>
      <c r="J20" s="89" t="s">
        <v>192</v>
      </c>
      <c r="K20" s="5">
        <v>5664</v>
      </c>
      <c r="L20" s="5">
        <v>1415</v>
      </c>
      <c r="M20" s="5"/>
      <c r="N20" s="5">
        <f>Összesen!Y20</f>
        <v>0</v>
      </c>
      <c r="O20" s="5">
        <v>20</v>
      </c>
      <c r="P20" s="5">
        <f>Összesen!Z20</f>
        <v>20000</v>
      </c>
      <c r="Q20" s="5">
        <v>20</v>
      </c>
      <c r="R20" s="5">
        <f>Összesen!AA20</f>
        <v>20000</v>
      </c>
    </row>
    <row r="21" spans="1:18" s="11" customFormat="1" ht="15.75">
      <c r="A21" s="90" t="s">
        <v>79</v>
      </c>
      <c r="B21" s="13">
        <f aca="true" t="shared" si="5" ref="B21:I21">SUM(B18:B20)</f>
        <v>19666</v>
      </c>
      <c r="C21" s="13">
        <f t="shared" si="5"/>
        <v>6795</v>
      </c>
      <c r="D21" s="13">
        <f t="shared" si="5"/>
        <v>17510</v>
      </c>
      <c r="E21" s="13">
        <f t="shared" si="5"/>
        <v>17510000</v>
      </c>
      <c r="F21" s="13">
        <f t="shared" si="5"/>
        <v>17510</v>
      </c>
      <c r="G21" s="13">
        <f t="shared" si="5"/>
        <v>17510000</v>
      </c>
      <c r="H21" s="13">
        <f t="shared" si="5"/>
        <v>6502</v>
      </c>
      <c r="I21" s="13">
        <f t="shared" si="5"/>
        <v>6502500</v>
      </c>
      <c r="J21" s="90" t="s">
        <v>80</v>
      </c>
      <c r="K21" s="13">
        <f aca="true" t="shared" si="6" ref="K21:R21">SUM(K18:K20)</f>
        <v>17599</v>
      </c>
      <c r="L21" s="13">
        <f t="shared" si="6"/>
        <v>10722</v>
      </c>
      <c r="M21" s="13">
        <f t="shared" si="6"/>
        <v>29444</v>
      </c>
      <c r="N21" s="13">
        <f t="shared" si="6"/>
        <v>29443468</v>
      </c>
      <c r="O21" s="13">
        <f t="shared" si="6"/>
        <v>34632</v>
      </c>
      <c r="P21" s="13">
        <f t="shared" si="6"/>
        <v>34632168</v>
      </c>
      <c r="Q21" s="13">
        <f t="shared" si="6"/>
        <v>12820</v>
      </c>
      <c r="R21" s="13">
        <f t="shared" si="6"/>
        <v>12819594</v>
      </c>
    </row>
    <row r="22" spans="1:18" s="11" customFormat="1" ht="15.75">
      <c r="A22" s="92" t="s">
        <v>124</v>
      </c>
      <c r="B22" s="93">
        <f>B21-K21</f>
        <v>2067</v>
      </c>
      <c r="C22" s="93">
        <f>C21-L21</f>
        <v>-3927</v>
      </c>
      <c r="D22" s="93">
        <f>D21-M21</f>
        <v>-11934</v>
      </c>
      <c r="E22" s="93">
        <f>E21-N21</f>
        <v>-11933468</v>
      </c>
      <c r="F22" s="93">
        <v>-17122</v>
      </c>
      <c r="G22" s="93">
        <f>G21-P21</f>
        <v>-17122168</v>
      </c>
      <c r="H22" s="93">
        <f>H21-Q21</f>
        <v>-6318</v>
      </c>
      <c r="I22" s="93">
        <f>I21-R21</f>
        <v>-6317094</v>
      </c>
      <c r="J22" s="356" t="s">
        <v>117</v>
      </c>
      <c r="K22" s="355">
        <v>5373</v>
      </c>
      <c r="L22" s="355"/>
      <c r="M22" s="355">
        <v>10795</v>
      </c>
      <c r="N22" s="355">
        <f>Összesen!Y22</f>
        <v>10795000</v>
      </c>
      <c r="O22" s="381">
        <v>10795</v>
      </c>
      <c r="P22" s="355">
        <f>Összesen!Z22</f>
        <v>10795000</v>
      </c>
      <c r="Q22" s="372">
        <v>0</v>
      </c>
      <c r="R22" s="355">
        <f>Összesen!AA22</f>
        <v>0</v>
      </c>
    </row>
    <row r="23" spans="1:18" s="11" customFormat="1" ht="15.75">
      <c r="A23" s="92" t="s">
        <v>115</v>
      </c>
      <c r="B23" s="5">
        <v>1214</v>
      </c>
      <c r="C23" s="5"/>
      <c r="D23" s="5"/>
      <c r="E23" s="5">
        <f>Összesen!L23</f>
        <v>0</v>
      </c>
      <c r="F23" s="5">
        <v>0</v>
      </c>
      <c r="G23" s="5">
        <f>Összesen!M23</f>
        <v>0</v>
      </c>
      <c r="H23" s="5">
        <v>0</v>
      </c>
      <c r="I23" s="5">
        <f>Összesen!N23</f>
        <v>0</v>
      </c>
      <c r="J23" s="356"/>
      <c r="K23" s="355"/>
      <c r="L23" s="355"/>
      <c r="M23" s="355"/>
      <c r="N23" s="355"/>
      <c r="O23" s="382"/>
      <c r="P23" s="355"/>
      <c r="Q23" s="373"/>
      <c r="R23" s="355"/>
    </row>
    <row r="24" spans="1:18" s="11" customFormat="1" ht="15.75">
      <c r="A24" s="92" t="s">
        <v>116</v>
      </c>
      <c r="B24" s="5">
        <v>10464</v>
      </c>
      <c r="C24" s="5"/>
      <c r="D24" s="5">
        <v>10795</v>
      </c>
      <c r="E24" s="5">
        <f>Összesen!L24</f>
        <v>10795000</v>
      </c>
      <c r="F24" s="5">
        <v>10795</v>
      </c>
      <c r="G24" s="5">
        <f>Összesen!M24</f>
        <v>10795000</v>
      </c>
      <c r="H24" s="5">
        <v>0</v>
      </c>
      <c r="I24" s="5">
        <f>Összesen!N24</f>
        <v>0</v>
      </c>
      <c r="J24" s="356"/>
      <c r="K24" s="355"/>
      <c r="L24" s="355"/>
      <c r="M24" s="355"/>
      <c r="N24" s="355"/>
      <c r="O24" s="383"/>
      <c r="P24" s="355"/>
      <c r="Q24" s="374"/>
      <c r="R24" s="355"/>
    </row>
    <row r="25" spans="1:18" s="11" customFormat="1" ht="31.5">
      <c r="A25" s="90" t="s">
        <v>12</v>
      </c>
      <c r="B25" s="14">
        <f aca="true" t="shared" si="7" ref="B25:I25">B21+B23+B24</f>
        <v>31344</v>
      </c>
      <c r="C25" s="14">
        <f t="shared" si="7"/>
        <v>6795</v>
      </c>
      <c r="D25" s="14">
        <f t="shared" si="7"/>
        <v>28305</v>
      </c>
      <c r="E25" s="14">
        <f t="shared" si="7"/>
        <v>28305000</v>
      </c>
      <c r="F25" s="14">
        <f t="shared" si="7"/>
        <v>28305</v>
      </c>
      <c r="G25" s="14">
        <f t="shared" si="7"/>
        <v>28305000</v>
      </c>
      <c r="H25" s="14">
        <f t="shared" si="7"/>
        <v>6502</v>
      </c>
      <c r="I25" s="14">
        <f t="shared" si="7"/>
        <v>6502500</v>
      </c>
      <c r="J25" s="90" t="s">
        <v>13</v>
      </c>
      <c r="K25" s="14">
        <f aca="true" t="shared" si="8" ref="K25:R25">K21+K22</f>
        <v>22972</v>
      </c>
      <c r="L25" s="14">
        <f t="shared" si="8"/>
        <v>10722</v>
      </c>
      <c r="M25" s="14">
        <f t="shared" si="8"/>
        <v>40239</v>
      </c>
      <c r="N25" s="14">
        <f t="shared" si="8"/>
        <v>40238468</v>
      </c>
      <c r="O25" s="14">
        <f t="shared" si="8"/>
        <v>45427</v>
      </c>
      <c r="P25" s="14">
        <f t="shared" si="8"/>
        <v>45427168</v>
      </c>
      <c r="Q25" s="14">
        <f t="shared" si="8"/>
        <v>12820</v>
      </c>
      <c r="R25" s="14">
        <f t="shared" si="8"/>
        <v>12819594</v>
      </c>
    </row>
    <row r="26" spans="1:18" s="94" customFormat="1" ht="16.5">
      <c r="A26" s="354" t="s">
        <v>120</v>
      </c>
      <c r="B26" s="354"/>
      <c r="C26" s="354"/>
      <c r="D26" s="354"/>
      <c r="E26" s="354"/>
      <c r="F26" s="150"/>
      <c r="G26" s="150"/>
      <c r="H26" s="150"/>
      <c r="I26" s="150"/>
      <c r="J26" s="378" t="s">
        <v>121</v>
      </c>
      <c r="K26" s="379"/>
      <c r="L26" s="379"/>
      <c r="M26" s="380"/>
      <c r="N26" s="129"/>
      <c r="O26" s="129"/>
      <c r="P26" s="129"/>
      <c r="Q26" s="129"/>
      <c r="R26" s="129"/>
    </row>
    <row r="27" spans="1:18" s="11" customFormat="1" ht="15.75">
      <c r="A27" s="89" t="s">
        <v>122</v>
      </c>
      <c r="B27" s="5">
        <f aca="true" t="shared" si="9" ref="B27:I27">B11+B21</f>
        <v>54651</v>
      </c>
      <c r="C27" s="5">
        <f t="shared" si="9"/>
        <v>53196</v>
      </c>
      <c r="D27" s="5">
        <f t="shared" si="9"/>
        <v>72530</v>
      </c>
      <c r="E27" s="5">
        <f t="shared" si="9"/>
        <v>72529676</v>
      </c>
      <c r="F27" s="5">
        <f t="shared" si="9"/>
        <v>82785</v>
      </c>
      <c r="G27" s="5">
        <f t="shared" si="9"/>
        <v>82785404</v>
      </c>
      <c r="H27" s="5">
        <f t="shared" si="9"/>
        <v>70248</v>
      </c>
      <c r="I27" s="5">
        <f t="shared" si="9"/>
        <v>70248444</v>
      </c>
      <c r="J27" s="89" t="s">
        <v>123</v>
      </c>
      <c r="K27" s="5">
        <f aca="true" t="shared" si="10" ref="K27:R28">K11+K21</f>
        <v>55259</v>
      </c>
      <c r="L27" s="5">
        <f t="shared" si="10"/>
        <v>53463</v>
      </c>
      <c r="M27" s="5">
        <f>M11+M21</f>
        <v>80673</v>
      </c>
      <c r="N27" s="5">
        <f t="shared" si="10"/>
        <v>80672698</v>
      </c>
      <c r="O27" s="5">
        <v>91482</v>
      </c>
      <c r="P27" s="5">
        <f t="shared" si="10"/>
        <v>91482005</v>
      </c>
      <c r="Q27" s="5">
        <f>Q11+Q21</f>
        <v>63800</v>
      </c>
      <c r="R27" s="5">
        <f t="shared" si="10"/>
        <v>63800106</v>
      </c>
    </row>
    <row r="28" spans="1:18" s="11" customFormat="1" ht="15.75">
      <c r="A28" s="92" t="s">
        <v>124</v>
      </c>
      <c r="B28" s="93">
        <f aca="true" t="shared" si="11" ref="B28:I28">B27-K27</f>
        <v>-608</v>
      </c>
      <c r="C28" s="93">
        <f t="shared" si="11"/>
        <v>-267</v>
      </c>
      <c r="D28" s="93">
        <f t="shared" si="11"/>
        <v>-8143</v>
      </c>
      <c r="E28" s="93">
        <f t="shared" si="11"/>
        <v>-8143022</v>
      </c>
      <c r="F28" s="93">
        <f t="shared" si="11"/>
        <v>-8697</v>
      </c>
      <c r="G28" s="93">
        <f t="shared" si="11"/>
        <v>-8696601</v>
      </c>
      <c r="H28" s="93">
        <f t="shared" si="11"/>
        <v>6448</v>
      </c>
      <c r="I28" s="93">
        <f t="shared" si="11"/>
        <v>6448338</v>
      </c>
      <c r="J28" s="356" t="s">
        <v>117</v>
      </c>
      <c r="K28" s="355">
        <f t="shared" si="10"/>
        <v>5373</v>
      </c>
      <c r="L28" s="355">
        <f t="shared" si="10"/>
        <v>461</v>
      </c>
      <c r="M28" s="355">
        <f>M12+M22</f>
        <v>11303</v>
      </c>
      <c r="N28" s="355">
        <f t="shared" si="10"/>
        <v>11303169</v>
      </c>
      <c r="O28" s="372">
        <v>11303</v>
      </c>
      <c r="P28" s="355">
        <f>P12+P22</f>
        <v>11303169</v>
      </c>
      <c r="Q28" s="355">
        <f>Q12+Q22</f>
        <v>508</v>
      </c>
      <c r="R28" s="355">
        <f>R12+R22</f>
        <v>508169</v>
      </c>
    </row>
    <row r="29" spans="1:18" s="11" customFormat="1" ht="15.75">
      <c r="A29" s="92" t="s">
        <v>115</v>
      </c>
      <c r="B29" s="5">
        <f aca="true" t="shared" si="12" ref="B29:E30">B13+B23</f>
        <v>4387</v>
      </c>
      <c r="C29" s="5">
        <f t="shared" si="12"/>
        <v>8871</v>
      </c>
      <c r="D29" s="5">
        <f>D13+D23</f>
        <v>8651</v>
      </c>
      <c r="E29" s="5">
        <f t="shared" si="12"/>
        <v>8651191</v>
      </c>
      <c r="F29" s="5">
        <f aca="true" t="shared" si="13" ref="F29:I30">F13+F23</f>
        <v>8651</v>
      </c>
      <c r="G29" s="5">
        <f t="shared" si="13"/>
        <v>8651191</v>
      </c>
      <c r="H29" s="5">
        <f t="shared" si="13"/>
        <v>8651</v>
      </c>
      <c r="I29" s="5">
        <f t="shared" si="13"/>
        <v>8651191</v>
      </c>
      <c r="J29" s="356"/>
      <c r="K29" s="355"/>
      <c r="L29" s="355"/>
      <c r="M29" s="355"/>
      <c r="N29" s="355"/>
      <c r="O29" s="373"/>
      <c r="P29" s="355"/>
      <c r="Q29" s="355"/>
      <c r="R29" s="355"/>
    </row>
    <row r="30" spans="1:18" s="11" customFormat="1" ht="15.75">
      <c r="A30" s="92" t="s">
        <v>116</v>
      </c>
      <c r="B30" s="5">
        <f t="shared" si="12"/>
        <v>10464</v>
      </c>
      <c r="C30" s="5">
        <f t="shared" si="12"/>
        <v>508</v>
      </c>
      <c r="D30" s="5">
        <f>D14+D24</f>
        <v>10795</v>
      </c>
      <c r="E30" s="5">
        <f t="shared" si="12"/>
        <v>10795000</v>
      </c>
      <c r="F30" s="5">
        <f t="shared" si="13"/>
        <v>11349</v>
      </c>
      <c r="G30" s="5">
        <f t="shared" si="13"/>
        <v>11348579</v>
      </c>
      <c r="H30" s="5">
        <f t="shared" si="13"/>
        <v>554</v>
      </c>
      <c r="I30" s="5">
        <f t="shared" si="13"/>
        <v>553579</v>
      </c>
      <c r="J30" s="356"/>
      <c r="K30" s="355"/>
      <c r="L30" s="355"/>
      <c r="M30" s="355"/>
      <c r="N30" s="355"/>
      <c r="O30" s="374"/>
      <c r="P30" s="355"/>
      <c r="Q30" s="355"/>
      <c r="R30" s="355"/>
    </row>
    <row r="31" spans="1:18" s="11" customFormat="1" ht="15.75">
      <c r="A31" s="63" t="s">
        <v>149</v>
      </c>
      <c r="B31" s="5">
        <f aca="true" t="shared" si="14" ref="B31:I31">B15</f>
        <v>0</v>
      </c>
      <c r="C31" s="5">
        <f t="shared" si="14"/>
        <v>0</v>
      </c>
      <c r="D31" s="5">
        <f t="shared" si="14"/>
        <v>0</v>
      </c>
      <c r="E31" s="5">
        <f t="shared" si="14"/>
        <v>0</v>
      </c>
      <c r="F31" s="5">
        <f t="shared" si="14"/>
        <v>0</v>
      </c>
      <c r="G31" s="5">
        <f t="shared" si="14"/>
        <v>0</v>
      </c>
      <c r="H31" s="5">
        <f t="shared" si="14"/>
        <v>0</v>
      </c>
      <c r="I31" s="5">
        <f t="shared" si="14"/>
        <v>0</v>
      </c>
      <c r="J31" s="63" t="s">
        <v>150</v>
      </c>
      <c r="K31" s="80">
        <f aca="true" t="shared" si="15" ref="K31:R31">K15</f>
        <v>0</v>
      </c>
      <c r="L31" s="80">
        <f t="shared" si="15"/>
        <v>0</v>
      </c>
      <c r="M31" s="80">
        <f t="shared" si="15"/>
        <v>0</v>
      </c>
      <c r="N31" s="80">
        <f t="shared" si="15"/>
        <v>0</v>
      </c>
      <c r="O31" s="80">
        <v>0</v>
      </c>
      <c r="P31" s="80">
        <f t="shared" si="15"/>
        <v>0</v>
      </c>
      <c r="Q31" s="80">
        <f t="shared" si="15"/>
        <v>0</v>
      </c>
      <c r="R31" s="80">
        <f t="shared" si="15"/>
        <v>0</v>
      </c>
    </row>
    <row r="32" spans="1:18" s="11" customFormat="1" ht="15.75">
      <c r="A32" s="88" t="s">
        <v>7</v>
      </c>
      <c r="B32" s="14">
        <f aca="true" t="shared" si="16" ref="B32:I32">B27+B29+B30+B31</f>
        <v>69502</v>
      </c>
      <c r="C32" s="14">
        <f t="shared" si="16"/>
        <v>62575</v>
      </c>
      <c r="D32" s="14">
        <f t="shared" si="16"/>
        <v>91976</v>
      </c>
      <c r="E32" s="14">
        <f t="shared" si="16"/>
        <v>91975867</v>
      </c>
      <c r="F32" s="14">
        <f t="shared" si="16"/>
        <v>102785</v>
      </c>
      <c r="G32" s="14">
        <f t="shared" si="16"/>
        <v>102785174</v>
      </c>
      <c r="H32" s="14">
        <f t="shared" si="16"/>
        <v>79453</v>
      </c>
      <c r="I32" s="14">
        <f t="shared" si="16"/>
        <v>79453214</v>
      </c>
      <c r="J32" s="88" t="s">
        <v>8</v>
      </c>
      <c r="K32" s="14">
        <f aca="true" t="shared" si="17" ref="K32:R32">SUM(K27:K31)</f>
        <v>60632</v>
      </c>
      <c r="L32" s="14">
        <f t="shared" si="17"/>
        <v>53924</v>
      </c>
      <c r="M32" s="14">
        <f t="shared" si="17"/>
        <v>91976</v>
      </c>
      <c r="N32" s="14">
        <f t="shared" si="17"/>
        <v>91975867</v>
      </c>
      <c r="O32" s="14">
        <f t="shared" si="17"/>
        <v>102785</v>
      </c>
      <c r="P32" s="14">
        <f t="shared" si="17"/>
        <v>102785174</v>
      </c>
      <c r="Q32" s="14">
        <f t="shared" si="17"/>
        <v>64308</v>
      </c>
      <c r="R32" s="14">
        <f t="shared" si="17"/>
        <v>64308275</v>
      </c>
    </row>
  </sheetData>
  <sheetProtection/>
  <mergeCells count="44">
    <mergeCell ref="R12:R14"/>
    <mergeCell ref="P22:P24"/>
    <mergeCell ref="R22:R24"/>
    <mergeCell ref="P28:P30"/>
    <mergeCell ref="R28:R30"/>
    <mergeCell ref="M28:M30"/>
    <mergeCell ref="O12:O14"/>
    <mergeCell ref="Q12:Q14"/>
    <mergeCell ref="O22:O24"/>
    <mergeCell ref="Q22:Q24"/>
    <mergeCell ref="J28:J30"/>
    <mergeCell ref="K28:K30"/>
    <mergeCell ref="L28:L30"/>
    <mergeCell ref="N28:N30"/>
    <mergeCell ref="K22:K24"/>
    <mergeCell ref="L22:L24"/>
    <mergeCell ref="N22:N24"/>
    <mergeCell ref="J22:J24"/>
    <mergeCell ref="A9:A10"/>
    <mergeCell ref="B9:B10"/>
    <mergeCell ref="C9:C10"/>
    <mergeCell ref="E9:E10"/>
    <mergeCell ref="A17:E17"/>
    <mergeCell ref="A26:E26"/>
    <mergeCell ref="H9:H10"/>
    <mergeCell ref="J5:M5"/>
    <mergeCell ref="J17:M17"/>
    <mergeCell ref="J26:M26"/>
    <mergeCell ref="A5:E5"/>
    <mergeCell ref="D9:D10"/>
    <mergeCell ref="M12:M14"/>
    <mergeCell ref="M22:M24"/>
    <mergeCell ref="G9:G10"/>
    <mergeCell ref="I9:I10"/>
    <mergeCell ref="O28:O30"/>
    <mergeCell ref="Q28:Q30"/>
    <mergeCell ref="P12:P14"/>
    <mergeCell ref="A1:N1"/>
    <mergeCell ref="A2:N2"/>
    <mergeCell ref="J12:J14"/>
    <mergeCell ref="K12:K14"/>
    <mergeCell ref="L12:L14"/>
    <mergeCell ref="N12:N14"/>
    <mergeCell ref="F9:F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F31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7109375" style="72" customWidth="1"/>
    <col min="2" max="2" width="43.8515625" style="72" customWidth="1"/>
    <col min="3" max="3" width="16.00390625" style="72" customWidth="1"/>
    <col min="4" max="13" width="11.140625" style="72" customWidth="1"/>
    <col min="14" max="16384" width="9.140625" style="72" customWidth="1"/>
  </cols>
  <sheetData>
    <row r="1" spans="1:3" s="16" customFormat="1" ht="47.25" customHeight="1">
      <c r="A1" s="384" t="s">
        <v>898</v>
      </c>
      <c r="B1" s="384"/>
      <c r="C1" s="384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319"/>
    </row>
    <row r="5" spans="1:3" s="10" customFormat="1" ht="15.75">
      <c r="A5" s="1">
        <v>2</v>
      </c>
      <c r="B5" s="324" t="s">
        <v>896</v>
      </c>
      <c r="C5" s="325">
        <v>8951365</v>
      </c>
    </row>
    <row r="6" spans="1:3" s="10" customFormat="1" ht="15.75">
      <c r="A6" s="1">
        <v>3</v>
      </c>
      <c r="B6" s="116" t="s">
        <v>274</v>
      </c>
      <c r="C6" s="323">
        <f>Összesen!N7</f>
        <v>53316438</v>
      </c>
    </row>
    <row r="7" spans="1:3" s="10" customFormat="1" ht="25.5">
      <c r="A7" s="1">
        <v>4</v>
      </c>
      <c r="B7" s="116" t="s">
        <v>283</v>
      </c>
      <c r="C7" s="323">
        <f>Összesen!N18</f>
        <v>6500000</v>
      </c>
    </row>
    <row r="8" spans="1:3" s="10" customFormat="1" ht="15.75">
      <c r="A8" s="1">
        <v>5</v>
      </c>
      <c r="B8" s="116" t="s">
        <v>295</v>
      </c>
      <c r="C8" s="323">
        <f>Összesen!N8</f>
        <v>5776899</v>
      </c>
    </row>
    <row r="9" spans="1:3" s="10" customFormat="1" ht="15.75">
      <c r="A9" s="1">
        <v>6</v>
      </c>
      <c r="B9" s="116" t="s">
        <v>42</v>
      </c>
      <c r="C9" s="323">
        <f>Összesen!N9</f>
        <v>4562607</v>
      </c>
    </row>
    <row r="10" spans="1:3" s="10" customFormat="1" ht="15.75">
      <c r="A10" s="1">
        <v>7</v>
      </c>
      <c r="B10" s="116" t="s">
        <v>118</v>
      </c>
      <c r="C10" s="323">
        <f>Összesen!N19</f>
        <v>0</v>
      </c>
    </row>
    <row r="11" spans="1:3" s="10" customFormat="1" ht="15.75">
      <c r="A11" s="1">
        <v>8</v>
      </c>
      <c r="B11" s="116" t="s">
        <v>353</v>
      </c>
      <c r="C11" s="323">
        <f>Összesen!N10</f>
        <v>90000</v>
      </c>
    </row>
    <row r="12" spans="1:3" s="10" customFormat="1" ht="15.75">
      <c r="A12" s="1">
        <v>9</v>
      </c>
      <c r="B12" s="116" t="s">
        <v>354</v>
      </c>
      <c r="C12" s="323">
        <f>Összesen!N20</f>
        <v>2500</v>
      </c>
    </row>
    <row r="13" spans="1:3" s="10" customFormat="1" ht="15.75">
      <c r="A13" s="1">
        <v>10</v>
      </c>
      <c r="B13" s="116" t="s">
        <v>364</v>
      </c>
      <c r="C13" s="323"/>
    </row>
    <row r="14" spans="1:3" s="10" customFormat="1" ht="15.75">
      <c r="A14" s="1">
        <v>11</v>
      </c>
      <c r="B14" s="116" t="s">
        <v>365</v>
      </c>
      <c r="C14" s="323">
        <f>Összesen!N23</f>
        <v>0</v>
      </c>
    </row>
    <row r="15" spans="1:3" s="10" customFormat="1" ht="15.75">
      <c r="A15" s="1">
        <v>12</v>
      </c>
      <c r="B15" s="116" t="s">
        <v>362</v>
      </c>
      <c r="C15" s="323">
        <f>Összesen!N15</f>
        <v>553579</v>
      </c>
    </row>
    <row r="16" spans="1:3" s="10" customFormat="1" ht="15.75">
      <c r="A16" s="1">
        <v>13</v>
      </c>
      <c r="B16" s="116" t="s">
        <v>363</v>
      </c>
      <c r="C16" s="323">
        <f>Összesen!N24</f>
        <v>0</v>
      </c>
    </row>
    <row r="17" spans="1:3" s="10" customFormat="1" ht="15.75">
      <c r="A17" s="1">
        <v>14</v>
      </c>
      <c r="B17" s="116" t="s">
        <v>897</v>
      </c>
      <c r="C17" s="323"/>
    </row>
    <row r="18" spans="1:3" s="10" customFormat="1" ht="15.75">
      <c r="A18" s="1">
        <v>15</v>
      </c>
      <c r="B18" s="71" t="s">
        <v>7</v>
      </c>
      <c r="C18" s="327">
        <f>SUM(C6:C17)</f>
        <v>70802023</v>
      </c>
    </row>
    <row r="19" spans="1:3" s="10" customFormat="1" ht="15.75">
      <c r="A19" s="1">
        <v>16</v>
      </c>
      <c r="B19" s="70" t="s">
        <v>34</v>
      </c>
      <c r="C19" s="323">
        <f>Összesen!AA7</f>
        <v>27037458</v>
      </c>
    </row>
    <row r="20" spans="1:3" s="10" customFormat="1" ht="25.5">
      <c r="A20" s="1">
        <v>17</v>
      </c>
      <c r="B20" s="70" t="s">
        <v>74</v>
      </c>
      <c r="C20" s="323">
        <f>Összesen!AA8</f>
        <v>4184418</v>
      </c>
    </row>
    <row r="21" spans="1:3" s="10" customFormat="1" ht="15.75">
      <c r="A21" s="1">
        <v>18</v>
      </c>
      <c r="B21" s="70" t="s">
        <v>75</v>
      </c>
      <c r="C21" s="323">
        <f>Összesen!AA9</f>
        <v>13230705</v>
      </c>
    </row>
    <row r="22" spans="1:3" s="10" customFormat="1" ht="15.75">
      <c r="A22" s="1">
        <v>19</v>
      </c>
      <c r="B22" s="70" t="s">
        <v>76</v>
      </c>
      <c r="C22" s="323">
        <f>Összesen!AA10</f>
        <v>3381550</v>
      </c>
    </row>
    <row r="23" spans="1:3" s="10" customFormat="1" ht="15.75">
      <c r="A23" s="1">
        <v>20</v>
      </c>
      <c r="B23" s="70" t="s">
        <v>77</v>
      </c>
      <c r="C23" s="323">
        <f>Összesen!AA11</f>
        <v>3146381</v>
      </c>
    </row>
    <row r="24" spans="1:3" s="10" customFormat="1" ht="15.75">
      <c r="A24" s="1">
        <v>21</v>
      </c>
      <c r="B24" s="70" t="s">
        <v>93</v>
      </c>
      <c r="C24" s="323">
        <f>Összesen!AA18</f>
        <v>12203720</v>
      </c>
    </row>
    <row r="25" spans="1:3" s="10" customFormat="1" ht="15.75">
      <c r="A25" s="1">
        <v>22</v>
      </c>
      <c r="B25" s="70" t="s">
        <v>43</v>
      </c>
      <c r="C25" s="323">
        <f>Összesen!AA19</f>
        <v>595874</v>
      </c>
    </row>
    <row r="26" spans="1:3" s="10" customFormat="1" ht="15.75">
      <c r="A26" s="1">
        <v>23</v>
      </c>
      <c r="B26" s="70" t="s">
        <v>192</v>
      </c>
      <c r="C26" s="323">
        <f>Összesen!AA20</f>
        <v>20000</v>
      </c>
    </row>
    <row r="27" spans="1:3" s="10" customFormat="1" ht="15.75">
      <c r="A27" s="1">
        <v>24</v>
      </c>
      <c r="B27" s="70" t="s">
        <v>87</v>
      </c>
      <c r="C27" s="323">
        <f>Összesen!AA13</f>
        <v>508169</v>
      </c>
    </row>
    <row r="28" spans="1:3" s="10" customFormat="1" ht="15.75">
      <c r="A28" s="1">
        <v>25</v>
      </c>
      <c r="B28" s="70" t="s">
        <v>94</v>
      </c>
      <c r="C28" s="323">
        <f>Összesen!AA22</f>
        <v>0</v>
      </c>
    </row>
    <row r="29" spans="1:3" s="10" customFormat="1" ht="15.75">
      <c r="A29" s="1">
        <v>26</v>
      </c>
      <c r="B29" s="116" t="s">
        <v>897</v>
      </c>
      <c r="C29" s="323">
        <v>30036</v>
      </c>
    </row>
    <row r="30" spans="1:3" s="10" customFormat="1" ht="15.75">
      <c r="A30" s="1">
        <v>27</v>
      </c>
      <c r="B30" s="71" t="s">
        <v>8</v>
      </c>
      <c r="C30" s="327">
        <f>SUM(C19:C29)</f>
        <v>64338311</v>
      </c>
    </row>
    <row r="31" spans="1:6" ht="15.75">
      <c r="A31" s="1">
        <v>28</v>
      </c>
      <c r="B31" s="71" t="s">
        <v>100</v>
      </c>
      <c r="C31" s="14">
        <f>C5+C18-C30</f>
        <v>15415077</v>
      </c>
      <c r="F31" s="326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2017-05-23T09:15:08Z</cp:lastPrinted>
  <dcterms:created xsi:type="dcterms:W3CDTF">2011-02-02T09:24:37Z</dcterms:created>
  <dcterms:modified xsi:type="dcterms:W3CDTF">2017-05-23T09:15:42Z</dcterms:modified>
  <cp:category/>
  <cp:version/>
  <cp:contentType/>
  <cp:contentStatus/>
</cp:coreProperties>
</file>